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175" tabRatio="644" activeTab="0"/>
  </bookViews>
  <sheets>
    <sheet name="mincovka" sheetId="1" r:id="rId1"/>
    <sheet name="rande" sheetId="2" r:id="rId2"/>
    <sheet name="počasie" sheetId="3" r:id="rId3"/>
    <sheet name="Rozdeľ" sheetId="4" r:id="rId4"/>
    <sheet name="mobil" sheetId="5" r:id="rId5"/>
    <sheet name="majetok" sheetId="6" r:id="rId6"/>
    <sheet name="dodávateľ" sheetId="7" r:id="rId7"/>
    <sheet name="hokej" sheetId="8" r:id="rId8"/>
    <sheet name="vklad" sheetId="9" r:id="rId9"/>
    <sheet name="sledovanosť" sheetId="10" r:id="rId10"/>
    <sheet name="vnorená funkcia" sheetId="11" r:id="rId11"/>
  </sheets>
  <externalReferences>
    <externalReference r:id="rId14"/>
    <externalReference r:id="rId15"/>
    <externalReference r:id="rId16"/>
  </externalReferences>
  <definedNames>
    <definedName name="a">'[2]vzorce'!$O$10</definedName>
    <definedName name="b">'[2]vzorce'!$P$10</definedName>
    <definedName name="bb">#REF!</definedName>
    <definedName name="činiteľ1">'[2]adresy'!$N$14:$N$21</definedName>
    <definedName name="činiteľ2">'[2]adresy'!$O$13:$V$13</definedName>
    <definedName name="druhý_štvrťrok">'[2]vzorce'!$Q$26:$Q$28</definedName>
    <definedName name="dvojitá">#REF!</definedName>
    <definedName name="Hyper">'[2]vzorce'!$P$27:$S$27</definedName>
    <definedName name="Metro">'[2]vzorce'!$P$28:$S$28</definedName>
    <definedName name="Odvesna">'[2]vzorce'!$P$11</definedName>
    <definedName name="odvesna_a">'[2]vzorce'!$O$10:$O$12</definedName>
    <definedName name="Prepona">'[2]vzorce'!$Q$11</definedName>
    <definedName name="prepona_c">'[2]vzorce'!$Q$10:$Q$12</definedName>
    <definedName name="prvý_štvrťrok">'[2]vzorce'!$P$26:$P$28</definedName>
    <definedName name="skupina" localSheetId="0">'[3]skupina'!$J$11:$L$13,'[3]skupina'!$F$13:$F$21</definedName>
    <definedName name="skupina">'[1]skupina'!$J$11:$L$13,'[1]skupina'!$F$13:$F$21</definedName>
    <definedName name="štvrtý_štvrťrok">'[2]vzorce'!$S$26:$S$28</definedName>
    <definedName name="Tesco">'[2]vzorce'!$P$26:$S$26</definedName>
    <definedName name="tretí_štvrťrok">'[2]vzorce'!$R$26:$R$28</definedName>
  </definedNames>
  <calcPr fullCalcOnLoad="1"/>
</workbook>
</file>

<file path=xl/comments4.xml><?xml version="1.0" encoding="utf-8"?>
<comments xmlns="http://schemas.openxmlformats.org/spreadsheetml/2006/main">
  <authors>
    <author>oa</author>
  </authors>
  <commentList>
    <comment ref="L11" authorId="0">
      <text>
        <r>
          <rPr>
            <sz val="8"/>
            <rFont val="Tahoma"/>
            <family val="0"/>
          </rPr>
          <t xml:space="preserve">
Ak v danom riadku mincovka obsahuje len 50-kové alebo 25-kové 
alebo 10-kové bankovky a žiadne iné, tak výsledok bude "Veľké bankovky"</t>
        </r>
      </text>
    </comment>
  </commentList>
</comments>
</file>

<file path=xl/sharedStrings.xml><?xml version="1.0" encoding="utf-8"?>
<sst xmlns="http://schemas.openxmlformats.org/spreadsheetml/2006/main" count="191" uniqueCount="167">
  <si>
    <t>Vlado</t>
  </si>
  <si>
    <t>Fero</t>
  </si>
  <si>
    <t>Vypočítajte percento opotrebenia investičného majetku</t>
  </si>
  <si>
    <t>Do poznámky napíšte podľa % opotrebenia:</t>
  </si>
  <si>
    <t>Investičný majetok</t>
  </si>
  <si>
    <t>Obstarávacia cena</t>
  </si>
  <si>
    <t>Oprávky</t>
  </si>
  <si>
    <t>Údaje k opravkám</t>
  </si>
  <si>
    <t>% opotrebenia</t>
  </si>
  <si>
    <t>poznámka</t>
  </si>
  <si>
    <t>vŕtačka</t>
  </si>
  <si>
    <t>hoblík</t>
  </si>
  <si>
    <t>brúska</t>
  </si>
  <si>
    <t>kosačka</t>
  </si>
  <si>
    <t>sústruh</t>
  </si>
  <si>
    <t>kompresor</t>
  </si>
  <si>
    <r>
      <t xml:space="preserve">ak je najviac 65% - </t>
    </r>
    <r>
      <rPr>
        <b/>
        <sz val="12"/>
        <rFont val="Arial CE"/>
        <family val="2"/>
      </rPr>
      <t>bežná údržba</t>
    </r>
  </si>
  <si>
    <r>
      <t xml:space="preserve">ak je najviac 90% - </t>
    </r>
    <r>
      <rPr>
        <b/>
        <sz val="12"/>
        <rFont val="Arial CE"/>
        <family val="2"/>
      </rPr>
      <t>generálna prehliadka</t>
    </r>
  </si>
  <si>
    <r>
      <t>Ak je viac ako 90% -</t>
    </r>
    <r>
      <rPr>
        <b/>
        <sz val="12"/>
        <rFont val="Arial CE"/>
        <family val="2"/>
      </rPr>
      <t xml:space="preserve"> vyradiť</t>
    </r>
  </si>
  <si>
    <t>Slovo vyradiť bude napísané modrou farbou</t>
  </si>
  <si>
    <t>Do žltých buniek doplňte chýbajúce výpočty</t>
  </si>
  <si>
    <t>V modrých bunkách vypočítajte priemerné počty divákov v jednotlivých vekových skupinách zaokrúhlené na desiatky divákov smerom nahor</t>
  </si>
  <si>
    <t>Počet divákov podľa vekových skupín</t>
  </si>
  <si>
    <t>Televízia</t>
  </si>
  <si>
    <t>0 - 6 rokov</t>
  </si>
  <si>
    <t>7 - 12 rokov</t>
  </si>
  <si>
    <t>13 - 18 rokov</t>
  </si>
  <si>
    <t>19 - 25 rokov</t>
  </si>
  <si>
    <t>26 - 35 rokov</t>
  </si>
  <si>
    <t>36 - 50 rokov</t>
  </si>
  <si>
    <t>51 - 100 rokov</t>
  </si>
  <si>
    <t>Celkový počet divákov</t>
  </si>
  <si>
    <t>Markíza</t>
  </si>
  <si>
    <t>STV1</t>
  </si>
  <si>
    <t>STV2</t>
  </si>
  <si>
    <t>Nova</t>
  </si>
  <si>
    <t>Luna</t>
  </si>
  <si>
    <t>Iné</t>
  </si>
  <si>
    <t>Priemer:</t>
  </si>
  <si>
    <t>Do modrých buniek tabuľky doplňte výpočty, ktoré vyjadrujú sumu, ktorú nám banka po jednom roku vyplatí.</t>
  </si>
  <si>
    <t>Sumu zaokrúhlite na desiatky halierov smerom nadol.</t>
  </si>
  <si>
    <t>Banka</t>
  </si>
  <si>
    <t>ročný úrok v %</t>
  </si>
  <si>
    <t>Výnos po celom roku</t>
  </si>
  <si>
    <t>VÚB</t>
  </si>
  <si>
    <t>PKB</t>
  </si>
  <si>
    <t>IRB</t>
  </si>
  <si>
    <t>PB</t>
  </si>
  <si>
    <t>ČSOB</t>
  </si>
  <si>
    <t xml:space="preserve">Zaokrúhlite matematicky na stotiny priemernú hodnotu zo všetkých zelených buniek
</t>
  </si>
  <si>
    <t xml:space="preserve">Zaokrúhlite nahor na celé stovky najväčšiu hodnotu z buniek orámovaných hrubou čiarou
</t>
  </si>
  <si>
    <t xml:space="preserve">Zaokrúhlite nadol na tisíciny najmenšiu hodnotu z buniek orámovaných dvojitou čiarou
</t>
  </si>
  <si>
    <t xml:space="preserve">Vypočítajte súčin najmenšej hodnoty zo všetkých buniek a najväčšej hodnoty z buniek napísaných červenou farbou
</t>
  </si>
  <si>
    <t>Zaokrúhlite nahor súčet hodnôt z buniek napísaných červenou farbou na násobky piatich desatín</t>
  </si>
  <si>
    <t xml:space="preserve">Vypočítajte percentuálny podiel súčtu hodnôt z hruboorámovanej časti buniek ku súčtu hodnôt všetkých buniek
</t>
  </si>
  <si>
    <r>
      <t xml:space="preserve">Do žltých buniek vypočítajte prevolaný čas. Formát bunky upravte do tvaru </t>
    </r>
    <r>
      <rPr>
        <b/>
        <sz val="10"/>
        <rFont val="Arial CE"/>
        <family val="2"/>
      </rPr>
      <t>číslo sec</t>
    </r>
    <r>
      <rPr>
        <sz val="10"/>
        <rFont val="Arial CE"/>
        <family val="0"/>
      </rPr>
      <t xml:space="preserve">, napr.: 157 sec </t>
    </r>
  </si>
  <si>
    <t>Do modrých buniek vypočítajte cenu hovorov.</t>
  </si>
  <si>
    <r>
      <t>Oskar</t>
    </r>
    <r>
      <rPr>
        <b/>
        <sz val="10"/>
        <rFont val="Arial CE"/>
        <family val="2"/>
      </rPr>
      <t xml:space="preserve"> SK - sekundová tarifikácia</t>
    </r>
  </si>
  <si>
    <t>Jednotná cena hovorov</t>
  </si>
  <si>
    <t>od</t>
  </si>
  <si>
    <t>do</t>
  </si>
  <si>
    <t>cena za 1 min. bez DPH</t>
  </si>
  <si>
    <t>Doba hovoru</t>
  </si>
  <si>
    <t>Prevolaný čas v sekundách</t>
  </si>
  <si>
    <t>Cena hovoru s DPH</t>
  </si>
  <si>
    <t>NON STOP prevádzka</t>
  </si>
  <si>
    <t>DPH:</t>
  </si>
  <si>
    <t>Spolu</t>
  </si>
  <si>
    <t>Vklad v €:</t>
  </si>
  <si>
    <t>zaokrúhlite ho na celé percentá smerom nahor</t>
  </si>
  <si>
    <t>Meno</t>
  </si>
  <si>
    <t>počet gólov</t>
  </si>
  <si>
    <t>počet asistencií</t>
  </si>
  <si>
    <t>počet bodov</t>
  </si>
  <si>
    <t>gól: 2 b</t>
  </si>
  <si>
    <t>asistencia: 1 b</t>
  </si>
  <si>
    <t>prémie</t>
  </si>
  <si>
    <t>Prémie sú prideľované nasledovne:</t>
  </si>
  <si>
    <t>Jevgenij Malkin</t>
  </si>
  <si>
    <t>Sidney Crosby</t>
  </si>
  <si>
    <t>Henrik Zetterberg</t>
  </si>
  <si>
    <t>Johan Franzén</t>
  </si>
  <si>
    <t>Alexander Ovečkin</t>
  </si>
  <si>
    <t>Ryan Getzlaf</t>
  </si>
  <si>
    <t>Nicklas Lindström</t>
  </si>
  <si>
    <t>Valtteri Filppula</t>
  </si>
  <si>
    <t>Eric Staal</t>
  </si>
  <si>
    <t>Daniel Cleary</t>
  </si>
  <si>
    <t>Bill Guerin</t>
  </si>
  <si>
    <t>Marián Hossa</t>
  </si>
  <si>
    <t>Martin Havlát</t>
  </si>
  <si>
    <t>0 - 20 bodov</t>
  </si>
  <si>
    <t>20 - 40 bodov</t>
  </si>
  <si>
    <t>viac ako 40 bodov</t>
  </si>
  <si>
    <t>Určeni bodov:</t>
  </si>
  <si>
    <t>Doplňte tabuľku a vypočítajte prémie hokejistov.</t>
  </si>
  <si>
    <t>jednoduchý and</t>
  </si>
  <si>
    <t>Vypočítajte jednotkové ceny, zaokrúhlite ich na stotiny nahor</t>
  </si>
  <si>
    <t xml:space="preserve">Do voľby dodávateľa dávame áno za takýchto podmienok: </t>
  </si>
  <si>
    <t>Dodávateľ musí dodať minimálne 1200 ks</t>
  </si>
  <si>
    <t>Prepočítaná obstarávacia cena nesmie presiahnuť 1,10 € za jeden Ks-</t>
  </si>
  <si>
    <t>Ak dodávateľ nesplní obidve podmienky - voľba bude nie</t>
  </si>
  <si>
    <t>Voľba dodávateľa - obstaranie materiálu</t>
  </si>
  <si>
    <t>Dodávateľ</t>
  </si>
  <si>
    <t>Celková cena materiálu</t>
  </si>
  <si>
    <t>Počet dodaných kusov</t>
  </si>
  <si>
    <t>Cena prepravy</t>
  </si>
  <si>
    <t>Jednotková obstarávacia cena</t>
  </si>
  <si>
    <t>Voľba dodávateľa</t>
  </si>
  <si>
    <t>Kabelas</t>
  </si>
  <si>
    <t>Zelekvet</t>
  </si>
  <si>
    <t>Drotovňa</t>
  </si>
  <si>
    <t>Casimo</t>
  </si>
  <si>
    <t>Luxomat</t>
  </si>
  <si>
    <t>Krones</t>
  </si>
  <si>
    <t>TU je mincovka</t>
  </si>
  <si>
    <r>
      <t xml:space="preserve">Mongolská národná banka revalvovala národnú menu a "zmodernizovala" nominálne hodnoty bankoviek. </t>
    </r>
    <r>
      <rPr>
        <b/>
        <sz val="10"/>
        <rFont val="Arial CE"/>
        <family val="2"/>
      </rPr>
      <t>Vytvorte mincovku:</t>
    </r>
  </si>
  <si>
    <t>Nulové hodnoty nebudú viditeľné, jednotky budú čevenou farbou, dvojky modrou farbou a ostatné zelenou farbou</t>
  </si>
  <si>
    <t>Vyriešte podmienku v žltých bunkách</t>
  </si>
  <si>
    <t>Hodnoty platidiel</t>
  </si>
  <si>
    <t>Rozdeľovaná suma</t>
  </si>
  <si>
    <r>
      <t xml:space="preserve">ale vietor je silnejší, výsledok1 bude </t>
    </r>
    <r>
      <rPr>
        <b/>
        <sz val="10"/>
        <rFont val="Arial CE"/>
        <family val="2"/>
      </rPr>
      <t>Zima zimisko</t>
    </r>
    <r>
      <rPr>
        <sz val="10"/>
        <rFont val="Arial CE"/>
        <family val="0"/>
      </rPr>
      <t>. Inak tam nebude napísané nič</t>
    </r>
  </si>
  <si>
    <t>1.údaj</t>
  </si>
  <si>
    <t>2.údaj</t>
  </si>
  <si>
    <t>teplota</t>
  </si>
  <si>
    <t>vietor (m/s)</t>
  </si>
  <si>
    <t>sneží</t>
  </si>
  <si>
    <t>zamračené</t>
  </si>
  <si>
    <t>polooblačno</t>
  </si>
  <si>
    <t>prší</t>
  </si>
  <si>
    <t>jasno</t>
  </si>
  <si>
    <t>Vek</t>
  </si>
  <si>
    <t>Hmotnosť</t>
  </si>
  <si>
    <t>Výška</t>
  </si>
  <si>
    <t>Farba očí</t>
  </si>
  <si>
    <t>Rande</t>
  </si>
  <si>
    <t>Modrá</t>
  </si>
  <si>
    <t>má</t>
  </si>
  <si>
    <t>Mišo</t>
  </si>
  <si>
    <t>Hnedá</t>
  </si>
  <si>
    <t>nemá</t>
  </si>
  <si>
    <t>Zelená</t>
  </si>
  <si>
    <t>Ivan</t>
  </si>
  <si>
    <t>Rudo</t>
  </si>
  <si>
    <t>Dáma č.1</t>
  </si>
  <si>
    <t>Dáma č.2</t>
  </si>
  <si>
    <t>Dámač.3</t>
  </si>
  <si>
    <t>Požiadavky jednotlivých dám:</t>
  </si>
  <si>
    <t>1)</t>
  </si>
  <si>
    <t>2)</t>
  </si>
  <si>
    <t>3)</t>
  </si>
  <si>
    <t xml:space="preserve"> vek od 18 do 22 rokov, Vlado, Zelené alebo modré oči</t>
  </si>
  <si>
    <t>Vytvorte mincovku:</t>
  </si>
  <si>
    <t>Auto</t>
  </si>
  <si>
    <t xml:space="preserve"> vek od 20 do 30 rokov hmotnosť menšia ako 80 kg musí mať auto</t>
  </si>
  <si>
    <t xml:space="preserve"> hmotnosť viac ako 80 kg musí modré oči alebo výška aspoň 195 a má auto</t>
  </si>
  <si>
    <t>výsledok</t>
  </si>
  <si>
    <r>
      <t xml:space="preserve">Do stĺpca </t>
    </r>
    <r>
      <rPr>
        <b/>
        <sz val="10"/>
        <rFont val="Arial CE"/>
        <family val="2"/>
      </rPr>
      <t>výsledok</t>
    </r>
    <r>
      <rPr>
        <sz val="10"/>
        <rFont val="Arial CE"/>
        <family val="0"/>
      </rPr>
      <t xml:space="preserve"> doplňte slovo podľa nasledovnej podmienky:</t>
    </r>
  </si>
  <si>
    <r>
      <t xml:space="preserve">ak sneží, teplota je menej v intervale (0,10&gt; a vietor je najviac 20 m/s, výsledok1 bude </t>
    </r>
    <r>
      <rPr>
        <b/>
        <sz val="10"/>
        <rFont val="Arial CE"/>
        <family val="2"/>
      </rPr>
      <t>Zimná rozprávka</t>
    </r>
    <r>
      <rPr>
        <sz val="10"/>
        <rFont val="Arial CE"/>
        <family val="0"/>
      </rPr>
      <t xml:space="preserve">, ak sú prvé dve podmienky splnené </t>
    </r>
  </si>
  <si>
    <t>Rozdeľovaným sumám nastavte skratku meny MGL.</t>
  </si>
  <si>
    <t>Jednotková cena materiálu</t>
  </si>
  <si>
    <t>čas v sek/60 (aby vyšiel v minútach) * cena za 1 min. bez DPH</t>
  </si>
  <si>
    <t xml:space="preserve"> + 20% z ceny bez DPH</t>
  </si>
  <si>
    <r>
      <t xml:space="preserve"> =</t>
    </r>
    <r>
      <rPr>
        <i/>
        <sz val="10"/>
        <color indexed="10"/>
        <rFont val="Arial CE"/>
        <family val="0"/>
      </rPr>
      <t>(I8/60)*$E$8</t>
    </r>
    <r>
      <rPr>
        <i/>
        <sz val="10"/>
        <color indexed="40"/>
        <rFont val="Arial CE"/>
        <family val="0"/>
      </rPr>
      <t>+20%*(I8/60)*$E$8</t>
    </r>
  </si>
  <si>
    <t>všetko vyšlo nič ""</t>
  </si>
  <si>
    <t>ak vynásobením počtu 50 + počtu 25 a počtu 10 dostanete celú sumu, tak sú to Veľké bankovky</t>
  </si>
  <si>
    <t>50*1+25*1+10*2   ak by sa to rovnalo 99, čiže iné bankovky (7, 2 ani 1) neboli použité, tak sú to Veľké bankovky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</si>
</sst>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"/>
    <numFmt numFmtId="173" formatCode="[&lt;=9999999]###\ ##\ ##;##\ ##\ ##\ ##"/>
    <numFmt numFmtId="174" formatCode="_-* #,##0.00\ &quot;Sk&quot;_-;\-* #,##0.00\ &quot;Sk&quot;_-;_-* &quot;-&quot;??\ &quot;Sk&quot;_-;_-@_-"/>
    <numFmt numFmtId="175" formatCode="0.0%"/>
    <numFmt numFmtId="176" formatCode="0.0000000000000E+00"/>
    <numFmt numFmtId="177" formatCode="#,##0.00000000\ [$ARS]"/>
    <numFmt numFmtId="178" formatCode="0.0000%"/>
    <numFmt numFmtId="179" formatCode="#,##0.0000"/>
    <numFmt numFmtId="180" formatCode="0.0000"/>
    <numFmt numFmtId="181" formatCode="_-* #,##0.00\ _S_k_-;\-* #,##0.00\ _S_k_-;_-* &quot;-&quot;??\ _S_k_-;_-@_-"/>
    <numFmt numFmtId="182" formatCode="_-* #,##0.0000\ _S_k_-;\-* #,##0.0000\ _S_k_-;_-* &quot;-&quot;??\ _S_k_-;_-@_-"/>
    <numFmt numFmtId="183" formatCode="[h]:mm"/>
    <numFmt numFmtId="184" formatCode="#&quot; &quot;??/16"/>
    <numFmt numFmtId="185" formatCode="yy"/>
    <numFmt numFmtId="186" formatCode="&quot;$&quot;#,##0.00_);[Red]\(&quot;$&quot;#,##0.00\)"/>
    <numFmt numFmtId="187" formatCode="[$-41B]d\.\ mmmm\ yyyy"/>
    <numFmt numFmtId="188" formatCode="#,##0.00\ &quot;€&quot;"/>
    <numFmt numFmtId="189" formatCode="#,##0.000\ &quot;€&quot;"/>
    <numFmt numFmtId="190" formatCode="#,##0.0000\ &quot;€&quot;"/>
    <numFmt numFmtId="191" formatCode="#,##0.0\ &quot;€&quot;"/>
    <numFmt numFmtId="192" formatCode="#,##0\ &quot;€&quot;"/>
    <numFmt numFmtId="193" formatCode="[&lt;=9999999]###.0\ ##\ ##;##.0\ ##\ ##\ ##"/>
    <numFmt numFmtId="194" formatCode="[&lt;=9999999]###.00\ ##\ ##;##.00\ ##\ ##\ ##"/>
    <numFmt numFmtId="195" formatCode="[&lt;=9999999]###.000\ ##\ ##;##.000\ ##\ ##\ ##"/>
    <numFmt numFmtId="196" formatCode="[&lt;=9999999]###.0000\ ##\ ##;##.0000\ ##\ ##\ ##"/>
    <numFmt numFmtId="197" formatCode="&quot;Áno&quot;;&quot;Áno&quot;;&quot;Nie&quot;"/>
    <numFmt numFmtId="198" formatCode="&quot;Pravda&quot;;&quot;Pravda&quot;;&quot;Nepravda&quot;"/>
    <numFmt numFmtId="199" formatCode="&quot;Zapnuté&quot;;&quot;Zapnuté&quot;;&quot;Vypnuté&quot;"/>
    <numFmt numFmtId="200" formatCode="[$€-2]\ #\ ##,000_);[Red]\([$€-2]\ #\ ##,000\)"/>
    <numFmt numFmtId="201" formatCode="[$$-409]#,##0.00"/>
    <numFmt numFmtId="202" formatCode="[$$-409]#,##0.0"/>
    <numFmt numFmtId="203" formatCode="[$$-409]#,##0"/>
    <numFmt numFmtId="204" formatCode="d"/>
    <numFmt numFmtId="205" formatCode="_-* #,##0\ &quot;Sk&quot;_-;\-* #,##0\ &quot;Sk&quot;_-;_-* &quot;-&quot;\ &quot;Sk&quot;_-;_-@_-"/>
    <numFmt numFmtId="206" formatCode="_-* #,##0.0\ &quot;€&quot;_-;\-* #,##0.0\ &quot;€&quot;_-;_-* &quot;-&quot;??\ &quot;€&quot;_-;_-@_-"/>
    <numFmt numFmtId="207" formatCode="_-* #,##0\ &quot;€&quot;_-;\-* #,##0\ &quot;€&quot;_-;_-* &quot;-&quot;??\ &quot;€&quot;_-;_-@_-"/>
    <numFmt numFmtId="208" formatCode="General\ &quot;MGL&quot;"/>
    <numFmt numFmtId="209" formatCode="General\ &quot;sec&quot;"/>
    <numFmt numFmtId="210" formatCode="#,##0.000"/>
    <numFmt numFmtId="211" formatCode="#,##0.00000"/>
    <numFmt numFmtId="212" formatCode="#,##0.000000"/>
    <numFmt numFmtId="213" formatCode="#,##0.0000000"/>
    <numFmt numFmtId="214" formatCode="#,##0.00000000"/>
    <numFmt numFmtId="215" formatCode="#,##0.0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2"/>
      <color indexed="48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52"/>
      <name val="Arial CE"/>
      <family val="2"/>
    </font>
    <font>
      <b/>
      <sz val="36"/>
      <name val="Arial CE"/>
      <family val="2"/>
    </font>
    <font>
      <b/>
      <i/>
      <sz val="18"/>
      <name val="Arial CE"/>
      <family val="2"/>
    </font>
    <font>
      <i/>
      <sz val="14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9"/>
      <name val="Arial CE"/>
      <family val="0"/>
    </font>
    <font>
      <b/>
      <sz val="18"/>
      <name val="Arial CE"/>
      <family val="2"/>
    </font>
    <font>
      <b/>
      <sz val="28"/>
      <name val="Arial CE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2"/>
    </font>
    <font>
      <i/>
      <sz val="10"/>
      <name val="Arial CE"/>
      <family val="0"/>
    </font>
    <font>
      <sz val="10"/>
      <color indexed="40"/>
      <name val="Arial CE"/>
      <family val="0"/>
    </font>
    <font>
      <i/>
      <sz val="10"/>
      <color indexed="10"/>
      <name val="Arial CE"/>
      <family val="0"/>
    </font>
    <font>
      <i/>
      <sz val="10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  <font>
      <b/>
      <sz val="8"/>
      <name val="Arial CE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9" fontId="39" fillId="0" borderId="0" applyFont="0" applyFill="0" applyBorder="0" applyAlignment="0" applyProtection="0"/>
    <xf numFmtId="0" fontId="39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75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8" fillId="0" borderId="0" xfId="0" applyFont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Alignment="1">
      <alignment wrapText="1"/>
    </xf>
    <xf numFmtId="180" fontId="8" fillId="0" borderId="0" xfId="0" applyNumberFormat="1" applyFont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0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9" fontId="0" fillId="0" borderId="30" xfId="0" applyNumberFormat="1" applyBorder="1" applyAlignment="1">
      <alignment/>
    </xf>
    <xf numFmtId="188" fontId="0" fillId="33" borderId="0" xfId="0" applyNumberFormat="1" applyFill="1" applyAlignment="1">
      <alignment/>
    </xf>
    <xf numFmtId="0" fontId="0" fillId="8" borderId="10" xfId="0" applyFill="1" applyBorder="1" applyAlignment="1">
      <alignment/>
    </xf>
    <xf numFmtId="192" fontId="0" fillId="0" borderId="10" xfId="0" applyNumberFormat="1" applyBorder="1" applyAlignment="1">
      <alignment/>
    </xf>
    <xf numFmtId="7" fontId="0" fillId="0" borderId="10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203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4" fillId="36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center" vertical="center" wrapText="1"/>
    </xf>
    <xf numFmtId="0" fontId="0" fillId="8" borderId="31" xfId="0" applyFont="1" applyFill="1" applyBorder="1" applyAlignment="1">
      <alignment vertical="center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8" borderId="34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0" fillId="8" borderId="36" xfId="0" applyFont="1" applyFill="1" applyBorder="1" applyAlignment="1">
      <alignment vertical="center"/>
    </xf>
    <xf numFmtId="0" fontId="0" fillId="0" borderId="37" xfId="0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2" fillId="0" borderId="0" xfId="48" applyFont="1">
      <alignment/>
      <protection/>
    </xf>
    <xf numFmtId="0" fontId="6" fillId="0" borderId="31" xfId="48" applyFont="1" applyBorder="1" applyAlignment="1">
      <alignment horizontal="center" vertical="center" wrapText="1"/>
      <protection/>
    </xf>
    <xf numFmtId="0" fontId="6" fillId="0" borderId="32" xfId="48" applyFont="1" applyBorder="1" applyAlignment="1">
      <alignment horizontal="center" vertical="center" wrapText="1"/>
      <protection/>
    </xf>
    <xf numFmtId="0" fontId="6" fillId="38" borderId="32" xfId="48" applyFont="1" applyFill="1" applyBorder="1" applyAlignment="1">
      <alignment horizontal="center" vertical="center" wrapText="1"/>
      <protection/>
    </xf>
    <xf numFmtId="0" fontId="6" fillId="39" borderId="33" xfId="48" applyFont="1" applyFill="1" applyBorder="1" applyAlignment="1">
      <alignment horizontal="center" vertical="center" wrapText="1"/>
      <protection/>
    </xf>
    <xf numFmtId="0" fontId="6" fillId="0" borderId="0" xfId="48" applyFont="1" applyAlignment="1">
      <alignment horizontal="center" vertical="center" wrapText="1"/>
      <protection/>
    </xf>
    <xf numFmtId="0" fontId="0" fillId="0" borderId="34" xfId="48" applyBorder="1">
      <alignment/>
      <protection/>
    </xf>
    <xf numFmtId="0" fontId="0" fillId="0" borderId="10" xfId="48" applyFont="1" applyBorder="1">
      <alignment/>
      <protection/>
    </xf>
    <xf numFmtId="0" fontId="0" fillId="0" borderId="10" xfId="48" applyBorder="1">
      <alignment/>
      <protection/>
    </xf>
    <xf numFmtId="0" fontId="0" fillId="39" borderId="35" xfId="48" applyFill="1" applyBorder="1">
      <alignment/>
      <protection/>
    </xf>
    <xf numFmtId="0" fontId="6" fillId="0" borderId="0" xfId="48" applyFont="1">
      <alignment/>
      <protection/>
    </xf>
    <xf numFmtId="0" fontId="16" fillId="0" borderId="0" xfId="0" applyFont="1" applyAlignment="1">
      <alignment/>
    </xf>
    <xf numFmtId="0" fontId="6" fillId="40" borderId="0" xfId="0" applyFont="1" applyFill="1" applyAlignment="1">
      <alignment horizontal="center"/>
    </xf>
    <xf numFmtId="0" fontId="0" fillId="0" borderId="31" xfId="0" applyBorder="1" applyAlignment="1">
      <alignment/>
    </xf>
    <xf numFmtId="204" fontId="0" fillId="33" borderId="0" xfId="0" applyNumberFormat="1" applyFill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41" borderId="0" xfId="0" applyFont="1" applyFill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42" borderId="47" xfId="0" applyFill="1" applyBorder="1" applyAlignment="1">
      <alignment/>
    </xf>
    <xf numFmtId="0" fontId="0" fillId="42" borderId="48" xfId="0" applyFill="1" applyBorder="1" applyAlignment="1">
      <alignment/>
    </xf>
    <xf numFmtId="0" fontId="0" fillId="42" borderId="49" xfId="0" applyFill="1" applyBorder="1" applyAlignment="1">
      <alignment/>
    </xf>
    <xf numFmtId="0" fontId="0" fillId="0" borderId="30" xfId="0" applyBorder="1" applyAlignment="1">
      <alignment/>
    </xf>
    <xf numFmtId="207" fontId="0" fillId="0" borderId="0" xfId="38" applyNumberFormat="1" applyFont="1" applyAlignment="1">
      <alignment/>
    </xf>
    <xf numFmtId="207" fontId="0" fillId="0" borderId="50" xfId="38" applyNumberFormat="1" applyFont="1" applyBorder="1" applyAlignment="1">
      <alignment/>
    </xf>
    <xf numFmtId="207" fontId="0" fillId="0" borderId="51" xfId="38" applyNumberFormat="1" applyFont="1" applyBorder="1" applyAlignment="1">
      <alignment/>
    </xf>
    <xf numFmtId="207" fontId="0" fillId="0" borderId="52" xfId="38" applyNumberFormat="1" applyFont="1" applyBorder="1" applyAlignment="1">
      <alignment/>
    </xf>
    <xf numFmtId="0" fontId="56" fillId="43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4" borderId="54" xfId="0" applyFont="1" applyFill="1" applyBorder="1" applyAlignment="1">
      <alignment horizontal="center" vertical="center"/>
    </xf>
    <xf numFmtId="0" fontId="6" fillId="44" borderId="55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/>
    </xf>
    <xf numFmtId="0" fontId="10" fillId="4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6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15" fillId="0" borderId="58" xfId="48" applyFont="1" applyBorder="1" applyAlignment="1">
      <alignment horizontal="center"/>
      <protection/>
    </xf>
    <xf numFmtId="0" fontId="15" fillId="0" borderId="59" xfId="48" applyFont="1" applyBorder="1" applyAlignment="1">
      <alignment horizontal="center"/>
      <protection/>
    </xf>
    <xf numFmtId="0" fontId="15" fillId="0" borderId="60" xfId="48" applyFont="1" applyBorder="1" applyAlignment="1">
      <alignment horizont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0" borderId="0" xfId="0" applyFont="1" applyAlignment="1">
      <alignment/>
    </xf>
    <xf numFmtId="208" fontId="0" fillId="45" borderId="0" xfId="0" applyNumberFormat="1" applyFill="1" applyAlignment="1">
      <alignment/>
    </xf>
    <xf numFmtId="209" fontId="0" fillId="33" borderId="10" xfId="0" applyNumberFormat="1" applyFill="1" applyBorder="1" applyAlignment="1">
      <alignment/>
    </xf>
    <xf numFmtId="209" fontId="0" fillId="33" borderId="47" xfId="0" applyNumberFormat="1" applyFill="1" applyBorder="1" applyAlignment="1">
      <alignment/>
    </xf>
    <xf numFmtId="0" fontId="0" fillId="0" borderId="63" xfId="0" applyBorder="1" applyAlignment="1">
      <alignment/>
    </xf>
    <xf numFmtId="0" fontId="35" fillId="0" borderId="42" xfId="0" applyFont="1" applyBorder="1" applyAlignment="1">
      <alignment/>
    </xf>
    <xf numFmtId="209" fontId="35" fillId="0" borderId="42" xfId="0" applyNumberFormat="1" applyFont="1" applyBorder="1" applyAlignment="1">
      <alignment/>
    </xf>
    <xf numFmtId="0" fontId="57" fillId="0" borderId="42" xfId="0" applyFont="1" applyBorder="1" applyAlignment="1">
      <alignment/>
    </xf>
    <xf numFmtId="0" fontId="58" fillId="0" borderId="42" xfId="0" applyFont="1" applyBorder="1" applyAlignment="1">
      <alignment/>
    </xf>
    <xf numFmtId="44" fontId="0" fillId="46" borderId="10" xfId="38" applyFont="1" applyFill="1" applyBorder="1" applyAlignment="1">
      <alignment/>
    </xf>
    <xf numFmtId="44" fontId="0" fillId="46" borderId="56" xfId="38" applyFont="1" applyFill="1" applyBorder="1" applyAlignment="1">
      <alignment/>
    </xf>
    <xf numFmtId="44" fontId="0" fillId="46" borderId="49" xfId="38" applyFont="1" applyFill="1" applyBorder="1" applyAlignment="1">
      <alignment/>
    </xf>
    <xf numFmtId="175" fontId="0" fillId="0" borderId="10" xfId="50" applyNumberFormat="1" applyFont="1" applyBorder="1" applyAlignment="1">
      <alignment/>
    </xf>
    <xf numFmtId="44" fontId="0" fillId="0" borderId="10" xfId="38" applyFont="1" applyBorder="1" applyAlignment="1">
      <alignment/>
    </xf>
    <xf numFmtId="44" fontId="0" fillId="38" borderId="10" xfId="38" applyFont="1" applyFill="1" applyBorder="1" applyAlignment="1">
      <alignment/>
    </xf>
    <xf numFmtId="44" fontId="0" fillId="34" borderId="10" xfId="38" applyFont="1" applyFill="1" applyBorder="1" applyAlignment="1">
      <alignment/>
    </xf>
    <xf numFmtId="10" fontId="0" fillId="33" borderId="10" xfId="50" applyNumberFormat="1" applyFont="1" applyFill="1" applyBorder="1" applyAlignment="1">
      <alignment horizontal="right"/>
    </xf>
    <xf numFmtId="210" fontId="0" fillId="33" borderId="10" xfId="35" applyNumberFormat="1" applyFont="1" applyFill="1" applyBorder="1" applyAlignment="1">
      <alignment horizontal="right"/>
    </xf>
    <xf numFmtId="179" fontId="0" fillId="33" borderId="10" xfId="35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215" fontId="0" fillId="33" borderId="10" xfId="0" applyNumberFormat="1" applyFill="1" applyBorder="1" applyAlignment="1">
      <alignment horizontal="right"/>
    </xf>
    <xf numFmtId="3" fontId="0" fillId="33" borderId="10" xfId="35" applyNumberFormat="1" applyFont="1" applyFill="1" applyBorder="1" applyAlignment="1">
      <alignment horizontal="right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Dobrá" xfId="36"/>
    <cellStyle name="Kontrolná bunka" xfId="37"/>
    <cellStyle name="Currency" xfId="38"/>
    <cellStyle name="Currency [0]" xfId="39"/>
    <cellStyle name="meny 2" xfId="40"/>
    <cellStyle name="měny_Products" xfId="41"/>
    <cellStyle name="Nadpis 1" xfId="42"/>
    <cellStyle name="Nadpis 2" xfId="43"/>
    <cellStyle name="Nadpis 3" xfId="44"/>
    <cellStyle name="Nadpis 4" xfId="45"/>
    <cellStyle name="Neutrálna" xfId="46"/>
    <cellStyle name="Normal_Products" xfId="47"/>
    <cellStyle name="normálne 2" xfId="48"/>
    <cellStyle name="Normálne 3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dxfs count="6">
    <dxf>
      <font>
        <color rgb="FF00B0F0"/>
      </font>
    </dxf>
    <dxf>
      <font>
        <color rgb="FF9C0006"/>
      </font>
    </dxf>
    <dxf>
      <font>
        <color rgb="FF00B0F0"/>
      </font>
    </dxf>
    <dxf>
      <font>
        <color rgb="FF00B050"/>
      </font>
      <border/>
    </dxf>
    <dxf>
      <font>
        <color rgb="FF00B0F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85725</xdr:rowOff>
    </xdr:from>
    <xdr:to>
      <xdr:col>2</xdr:col>
      <xdr:colOff>666750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>
          <a:off x="1019175" y="5524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76200</xdr:rowOff>
    </xdr:from>
    <xdr:to>
      <xdr:col>13</xdr:col>
      <xdr:colOff>257175</xdr:colOff>
      <xdr:row>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7229475" y="542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609600</xdr:colOff>
      <xdr:row>0</xdr:row>
      <xdr:rowOff>1114425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89" b="9091"/>
        <a:stretch>
          <a:fillRect/>
        </a:stretch>
      </xdr:blipFill>
      <xdr:spPr>
        <a:xfrm>
          <a:off x="28575" y="285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66675</xdr:rowOff>
    </xdr:from>
    <xdr:to>
      <xdr:col>11</xdr:col>
      <xdr:colOff>0</xdr:colOff>
      <xdr:row>7</xdr:row>
      <xdr:rowOff>66675</xdr:rowOff>
    </xdr:to>
    <xdr:sp>
      <xdr:nvSpPr>
        <xdr:cNvPr id="2" name="Rovná spojovacia šípka 5"/>
        <xdr:cNvSpPr>
          <a:spLocks/>
        </xdr:cNvSpPr>
      </xdr:nvSpPr>
      <xdr:spPr>
        <a:xfrm flipH="1">
          <a:off x="9401175" y="2562225"/>
          <a:ext cx="61912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</xdr:row>
      <xdr:rowOff>38100</xdr:rowOff>
    </xdr:from>
    <xdr:to>
      <xdr:col>0</xdr:col>
      <xdr:colOff>1247775</xdr:colOff>
      <xdr:row>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009650"/>
          <a:ext cx="1219200" cy="2190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no\Desktop\Vierka\OA\&#218;lohy%20pre%20&#382;iakov\EXCEL%202016\EXCEL\EKC%20+%20SEN\zhrnut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no\Desktop\Vierka\OA\&#218;lohy%20pre%20&#382;iakov\EXCEL%202016\U&#269;i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no\Desktop\Vierka\OA\&#218;lohy%20pre%20&#382;iakov\EXCEL%202016\pr&#225;zdninov&#225;-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raz"/>
      <sheetName val="rande"/>
      <sheetName val="semafor"/>
      <sheetName val="skupina"/>
      <sheetName val="zaokrúhľovanie"/>
      <sheetName val="filter"/>
      <sheetName val="mobil"/>
      <sheetName val="mincovka"/>
      <sheetName val="graf1"/>
      <sheetName val="graf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šeobecné"/>
      <sheetName val="Formátovanie"/>
      <sheetName val="Format"/>
      <sheetName val="Rady a zoznamy"/>
      <sheetName val="vzorce"/>
      <sheetName val="adresy"/>
      <sheetName val="funkcie"/>
      <sheetName val="fun"/>
      <sheetName val="pcdmien formát"/>
      <sheetName val="rozhod fun"/>
    </sheetNames>
    <sheetDataSet>
      <sheetData sheetId="4">
        <row r="10">
          <cell r="O10">
            <v>7</v>
          </cell>
          <cell r="P10">
            <v>4</v>
          </cell>
          <cell r="Q10">
            <v>8.06225774829855</v>
          </cell>
        </row>
        <row r="11">
          <cell r="O11">
            <v>8.06225774829855</v>
          </cell>
          <cell r="P11">
            <v>4</v>
          </cell>
          <cell r="Q11">
            <v>9</v>
          </cell>
        </row>
        <row r="12">
          <cell r="O12">
            <v>3</v>
          </cell>
          <cell r="Q12">
            <v>5</v>
          </cell>
        </row>
        <row r="26">
          <cell r="P26">
            <v>123</v>
          </cell>
          <cell r="Q26">
            <v>455</v>
          </cell>
          <cell r="R26">
            <v>159</v>
          </cell>
          <cell r="S26">
            <v>951</v>
          </cell>
        </row>
        <row r="27">
          <cell r="P27">
            <v>741</v>
          </cell>
          <cell r="Q27">
            <v>852</v>
          </cell>
          <cell r="R27">
            <v>963</v>
          </cell>
          <cell r="S27">
            <v>258</v>
          </cell>
        </row>
        <row r="28">
          <cell r="P28">
            <v>456</v>
          </cell>
          <cell r="Q28">
            <v>987</v>
          </cell>
          <cell r="R28">
            <v>654</v>
          </cell>
          <cell r="S28">
            <v>321</v>
          </cell>
        </row>
      </sheetData>
      <sheetData sheetId="5">
        <row r="13">
          <cell r="O13">
            <v>1000</v>
          </cell>
          <cell r="P13">
            <v>1001</v>
          </cell>
          <cell r="Q13">
            <v>1002</v>
          </cell>
          <cell r="R13">
            <v>1003</v>
          </cell>
          <cell r="S13">
            <v>1004</v>
          </cell>
          <cell r="T13">
            <v>1005</v>
          </cell>
          <cell r="U13">
            <v>1006</v>
          </cell>
          <cell r="V13">
            <v>1007</v>
          </cell>
        </row>
        <row r="14">
          <cell r="N14">
            <v>1000</v>
          </cell>
        </row>
        <row r="15">
          <cell r="N15">
            <v>1001</v>
          </cell>
        </row>
        <row r="16">
          <cell r="N16">
            <v>1002</v>
          </cell>
        </row>
        <row r="17">
          <cell r="N17">
            <v>1003</v>
          </cell>
        </row>
        <row r="18">
          <cell r="N18">
            <v>1004</v>
          </cell>
        </row>
        <row r="19">
          <cell r="N19">
            <v>1005</v>
          </cell>
        </row>
        <row r="20">
          <cell r="N20">
            <v>1006</v>
          </cell>
        </row>
        <row r="21">
          <cell r="N21">
            <v>1007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upina"/>
      <sheetName val="výraz"/>
      <sheetName val="semafor"/>
      <sheetName val="zaokrúhľovanie"/>
      <sheetName val="rande"/>
      <sheetName val="mincov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4" max="4" width="8.25390625" style="0" bestFit="1" customWidth="1"/>
    <col min="5" max="6" width="7.25390625" style="0" bestFit="1" customWidth="1"/>
    <col min="7" max="18" width="8.25390625" style="0" bestFit="1" customWidth="1"/>
  </cols>
  <sheetData>
    <row r="2" ht="12.75">
      <c r="A2" s="9" t="s">
        <v>152</v>
      </c>
    </row>
    <row r="4" spans="4:18" ht="13.5" thickBot="1">
      <c r="D4" s="120">
        <v>34</v>
      </c>
      <c r="E4" s="120">
        <v>4</v>
      </c>
      <c r="F4" s="120">
        <v>7</v>
      </c>
      <c r="G4" s="120">
        <v>10</v>
      </c>
      <c r="H4" s="120">
        <v>13</v>
      </c>
      <c r="I4" s="120">
        <v>16</v>
      </c>
      <c r="J4" s="120">
        <v>19</v>
      </c>
      <c r="K4" s="120">
        <v>22</v>
      </c>
      <c r="L4" s="120">
        <v>25</v>
      </c>
      <c r="M4" s="120">
        <v>28</v>
      </c>
      <c r="N4" s="120">
        <v>31</v>
      </c>
      <c r="O4" s="120">
        <v>34</v>
      </c>
      <c r="P4" s="120">
        <v>37</v>
      </c>
      <c r="Q4" s="120">
        <v>40</v>
      </c>
      <c r="R4" s="120">
        <v>43</v>
      </c>
    </row>
    <row r="5" spans="3:18" ht="12.75">
      <c r="C5" s="106">
        <v>1</v>
      </c>
      <c r="D5" s="144">
        <f>INT((D$4-$C6*D6-$C7*D7-$C8*D8)/$C5)</f>
        <v>0</v>
      </c>
      <c r="E5" s="145">
        <f aca="true" t="shared" si="0" ref="E5:R5">INT((E$4-$C6*E6-$C7*E7-$C8*E8)/$C5)</f>
        <v>0</v>
      </c>
      <c r="F5" s="145">
        <f t="shared" si="0"/>
        <v>0</v>
      </c>
      <c r="G5" s="145">
        <f t="shared" si="0"/>
        <v>0</v>
      </c>
      <c r="H5" s="145">
        <f t="shared" si="0"/>
        <v>1</v>
      </c>
      <c r="I5" s="145">
        <f t="shared" si="0"/>
        <v>1</v>
      </c>
      <c r="J5" s="145">
        <f t="shared" si="0"/>
        <v>0</v>
      </c>
      <c r="K5" s="145">
        <f t="shared" si="0"/>
        <v>0</v>
      </c>
      <c r="L5" s="145">
        <f t="shared" si="0"/>
        <v>0</v>
      </c>
      <c r="M5" s="145">
        <f t="shared" si="0"/>
        <v>1</v>
      </c>
      <c r="N5" s="145">
        <f t="shared" si="0"/>
        <v>1</v>
      </c>
      <c r="O5" s="145">
        <f t="shared" si="0"/>
        <v>0</v>
      </c>
      <c r="P5" s="145">
        <f t="shared" si="0"/>
        <v>0</v>
      </c>
      <c r="Q5" s="145">
        <f t="shared" si="0"/>
        <v>0</v>
      </c>
      <c r="R5" s="146">
        <f t="shared" si="0"/>
        <v>1</v>
      </c>
    </row>
    <row r="6" spans="3:18" ht="12.75">
      <c r="C6" s="106">
        <v>2</v>
      </c>
      <c r="D6" s="147">
        <f>INT((D$4-$C7*D7-$C8*D8)/$C6)</f>
        <v>2</v>
      </c>
      <c r="E6" s="148">
        <f aca="true" t="shared" si="1" ref="E6:R6">INT((E$4-$C7*E7-$C8*E8)/$C6)</f>
        <v>2</v>
      </c>
      <c r="F6" s="148">
        <f t="shared" si="1"/>
        <v>1</v>
      </c>
      <c r="G6" s="148">
        <f t="shared" si="1"/>
        <v>0</v>
      </c>
      <c r="H6" s="148">
        <f t="shared" si="1"/>
        <v>1</v>
      </c>
      <c r="I6" s="148">
        <f t="shared" si="1"/>
        <v>0</v>
      </c>
      <c r="J6" s="148">
        <f t="shared" si="1"/>
        <v>2</v>
      </c>
      <c r="K6" s="148">
        <f t="shared" si="1"/>
        <v>1</v>
      </c>
      <c r="L6" s="148">
        <f t="shared" si="1"/>
        <v>0</v>
      </c>
      <c r="M6" s="148">
        <f t="shared" si="1"/>
        <v>1</v>
      </c>
      <c r="N6" s="148">
        <f t="shared" si="1"/>
        <v>0</v>
      </c>
      <c r="O6" s="148">
        <f t="shared" si="1"/>
        <v>2</v>
      </c>
      <c r="P6" s="148">
        <f t="shared" si="1"/>
        <v>1</v>
      </c>
      <c r="Q6" s="148">
        <f t="shared" si="1"/>
        <v>0</v>
      </c>
      <c r="R6" s="149">
        <f t="shared" si="1"/>
        <v>1</v>
      </c>
    </row>
    <row r="7" spans="3:18" ht="12.75">
      <c r="C7" s="106">
        <v>5</v>
      </c>
      <c r="D7" s="147">
        <f>INT((D$4-$C8*D8)/$C7)</f>
        <v>0</v>
      </c>
      <c r="E7" s="148">
        <f aca="true" t="shared" si="2" ref="E7:R7">INT((E$4-$C8*E8)/$C7)</f>
        <v>0</v>
      </c>
      <c r="F7" s="148">
        <f t="shared" si="2"/>
        <v>1</v>
      </c>
      <c r="G7" s="148">
        <f t="shared" si="2"/>
        <v>0</v>
      </c>
      <c r="H7" s="148">
        <f t="shared" si="2"/>
        <v>0</v>
      </c>
      <c r="I7" s="148">
        <f t="shared" si="2"/>
        <v>1</v>
      </c>
      <c r="J7" s="148">
        <f t="shared" si="2"/>
        <v>1</v>
      </c>
      <c r="K7" s="148">
        <f t="shared" si="2"/>
        <v>0</v>
      </c>
      <c r="L7" s="148">
        <f t="shared" si="2"/>
        <v>1</v>
      </c>
      <c r="M7" s="148">
        <f t="shared" si="2"/>
        <v>1</v>
      </c>
      <c r="N7" s="148">
        <f t="shared" si="2"/>
        <v>0</v>
      </c>
      <c r="O7" s="148">
        <f t="shared" si="2"/>
        <v>0</v>
      </c>
      <c r="P7" s="148">
        <f t="shared" si="2"/>
        <v>1</v>
      </c>
      <c r="Q7" s="148">
        <f t="shared" si="2"/>
        <v>0</v>
      </c>
      <c r="R7" s="149">
        <f t="shared" si="2"/>
        <v>0</v>
      </c>
    </row>
    <row r="8" spans="3:18" ht="13.5" thickBot="1">
      <c r="C8" s="106">
        <v>10</v>
      </c>
      <c r="D8" s="150">
        <f>INT(D$4/$C8)</f>
        <v>3</v>
      </c>
      <c r="E8" s="151">
        <f aca="true" t="shared" si="3" ref="E8:R8">INT(E$4/$C8)</f>
        <v>0</v>
      </c>
      <c r="F8" s="151">
        <f t="shared" si="3"/>
        <v>0</v>
      </c>
      <c r="G8" s="151">
        <f t="shared" si="3"/>
        <v>1</v>
      </c>
      <c r="H8" s="151">
        <f t="shared" si="3"/>
        <v>1</v>
      </c>
      <c r="I8" s="151">
        <f t="shared" si="3"/>
        <v>1</v>
      </c>
      <c r="J8" s="151">
        <f t="shared" si="3"/>
        <v>1</v>
      </c>
      <c r="K8" s="151">
        <f t="shared" si="3"/>
        <v>2</v>
      </c>
      <c r="L8" s="151">
        <f t="shared" si="3"/>
        <v>2</v>
      </c>
      <c r="M8" s="151">
        <f t="shared" si="3"/>
        <v>2</v>
      </c>
      <c r="N8" s="151">
        <f t="shared" si="3"/>
        <v>3</v>
      </c>
      <c r="O8" s="151">
        <f t="shared" si="3"/>
        <v>3</v>
      </c>
      <c r="P8" s="151">
        <f t="shared" si="3"/>
        <v>3</v>
      </c>
      <c r="Q8" s="151">
        <f t="shared" si="3"/>
        <v>4</v>
      </c>
      <c r="R8" s="152">
        <f t="shared" si="3"/>
        <v>4</v>
      </c>
    </row>
    <row r="10" ht="13.5" thickBot="1"/>
    <row r="11" spans="4:8" ht="13.5" thickBot="1">
      <c r="D11" s="116">
        <v>1</v>
      </c>
      <c r="E11" s="117">
        <v>2</v>
      </c>
      <c r="F11" s="117">
        <v>5</v>
      </c>
      <c r="G11" s="118">
        <v>10</v>
      </c>
      <c r="H11" s="119"/>
    </row>
    <row r="12" spans="4:8" ht="12.75">
      <c r="D12" s="153">
        <f>INT(($H12-E12*E$11-F12*F$11-G12*G$11)/D$11)</f>
        <v>0</v>
      </c>
      <c r="E12" s="154">
        <f>INT(($H12-F12*F$11-G12*G$11)/E$11)</f>
        <v>2</v>
      </c>
      <c r="F12" s="154">
        <f>INT(($H12-G12*G$11)/F$11)</f>
        <v>0</v>
      </c>
      <c r="G12" s="155">
        <f>INT($H12/G$11)</f>
        <v>3</v>
      </c>
      <c r="H12" s="121">
        <v>34</v>
      </c>
    </row>
    <row r="13" spans="4:8" ht="12.75">
      <c r="D13" s="156">
        <f aca="true" t="shared" si="4" ref="D13:D26">INT(($H13-E13*E$11-F13*F$11-G13*G$11)/D$11)</f>
        <v>0</v>
      </c>
      <c r="E13" s="18">
        <f aca="true" t="shared" si="5" ref="E13:E26">INT(($H13-F13*F$11-G13*G$11)/E$11)</f>
        <v>2</v>
      </c>
      <c r="F13" s="18">
        <f aca="true" t="shared" si="6" ref="F13:F26">INT(($H13-G13*G$11)/F$11)</f>
        <v>0</v>
      </c>
      <c r="G13" s="157">
        <f aca="true" t="shared" si="7" ref="G13:G26">INT($H13/G$11)</f>
        <v>0</v>
      </c>
      <c r="H13" s="122">
        <v>4</v>
      </c>
    </row>
    <row r="14" spans="4:8" ht="12.75">
      <c r="D14" s="156">
        <f t="shared" si="4"/>
        <v>0</v>
      </c>
      <c r="E14" s="18">
        <f t="shared" si="5"/>
        <v>1</v>
      </c>
      <c r="F14" s="18">
        <f t="shared" si="6"/>
        <v>1</v>
      </c>
      <c r="G14" s="157">
        <f t="shared" si="7"/>
        <v>0</v>
      </c>
      <c r="H14" s="122">
        <v>7</v>
      </c>
    </row>
    <row r="15" spans="4:8" ht="12.75">
      <c r="D15" s="156">
        <f t="shared" si="4"/>
        <v>0</v>
      </c>
      <c r="E15" s="18">
        <f t="shared" si="5"/>
        <v>0</v>
      </c>
      <c r="F15" s="18">
        <f t="shared" si="6"/>
        <v>0</v>
      </c>
      <c r="G15" s="157">
        <f t="shared" si="7"/>
        <v>1</v>
      </c>
      <c r="H15" s="122">
        <v>10</v>
      </c>
    </row>
    <row r="16" spans="4:8" ht="12.75">
      <c r="D16" s="156">
        <f t="shared" si="4"/>
        <v>1</v>
      </c>
      <c r="E16" s="18">
        <f t="shared" si="5"/>
        <v>1</v>
      </c>
      <c r="F16" s="18">
        <f t="shared" si="6"/>
        <v>0</v>
      </c>
      <c r="G16" s="157">
        <f t="shared" si="7"/>
        <v>1</v>
      </c>
      <c r="H16" s="122">
        <v>13</v>
      </c>
    </row>
    <row r="17" spans="4:8" ht="12.75">
      <c r="D17" s="156">
        <f t="shared" si="4"/>
        <v>1</v>
      </c>
      <c r="E17" s="18">
        <f t="shared" si="5"/>
        <v>0</v>
      </c>
      <c r="F17" s="18">
        <f t="shared" si="6"/>
        <v>1</v>
      </c>
      <c r="G17" s="157">
        <f t="shared" si="7"/>
        <v>1</v>
      </c>
      <c r="H17" s="122">
        <v>16</v>
      </c>
    </row>
    <row r="18" spans="4:8" ht="12.75">
      <c r="D18" s="156">
        <f t="shared" si="4"/>
        <v>0</v>
      </c>
      <c r="E18" s="18">
        <f t="shared" si="5"/>
        <v>2</v>
      </c>
      <c r="F18" s="18">
        <f t="shared" si="6"/>
        <v>1</v>
      </c>
      <c r="G18" s="157">
        <f t="shared" si="7"/>
        <v>1</v>
      </c>
      <c r="H18" s="122">
        <v>19</v>
      </c>
    </row>
    <row r="19" spans="4:8" ht="12.75">
      <c r="D19" s="156">
        <f t="shared" si="4"/>
        <v>0</v>
      </c>
      <c r="E19" s="18">
        <f t="shared" si="5"/>
        <v>1</v>
      </c>
      <c r="F19" s="18">
        <f t="shared" si="6"/>
        <v>0</v>
      </c>
      <c r="G19" s="157">
        <f t="shared" si="7"/>
        <v>2</v>
      </c>
      <c r="H19" s="122">
        <v>22</v>
      </c>
    </row>
    <row r="20" spans="4:8" ht="12.75">
      <c r="D20" s="156">
        <f t="shared" si="4"/>
        <v>0</v>
      </c>
      <c r="E20" s="18">
        <f t="shared" si="5"/>
        <v>0</v>
      </c>
      <c r="F20" s="18">
        <f t="shared" si="6"/>
        <v>1</v>
      </c>
      <c r="G20" s="157">
        <f t="shared" si="7"/>
        <v>2</v>
      </c>
      <c r="H20" s="122">
        <v>25</v>
      </c>
    </row>
    <row r="21" spans="4:8" ht="12.75">
      <c r="D21" s="156">
        <f t="shared" si="4"/>
        <v>1</v>
      </c>
      <c r="E21" s="18">
        <f t="shared" si="5"/>
        <v>1</v>
      </c>
      <c r="F21" s="18">
        <f t="shared" si="6"/>
        <v>1</v>
      </c>
      <c r="G21" s="157">
        <f t="shared" si="7"/>
        <v>2</v>
      </c>
      <c r="H21" s="122">
        <v>28</v>
      </c>
    </row>
    <row r="22" spans="4:8" ht="12.75">
      <c r="D22" s="156">
        <f t="shared" si="4"/>
        <v>1</v>
      </c>
      <c r="E22" s="18">
        <f t="shared" si="5"/>
        <v>0</v>
      </c>
      <c r="F22" s="18">
        <f t="shared" si="6"/>
        <v>0</v>
      </c>
      <c r="G22" s="157">
        <f t="shared" si="7"/>
        <v>3</v>
      </c>
      <c r="H22" s="122">
        <v>31</v>
      </c>
    </row>
    <row r="23" spans="4:8" ht="12.75">
      <c r="D23" s="156">
        <f t="shared" si="4"/>
        <v>0</v>
      </c>
      <c r="E23" s="18">
        <f t="shared" si="5"/>
        <v>2</v>
      </c>
      <c r="F23" s="18">
        <f t="shared" si="6"/>
        <v>0</v>
      </c>
      <c r="G23" s="157">
        <f t="shared" si="7"/>
        <v>3</v>
      </c>
      <c r="H23" s="122">
        <v>34</v>
      </c>
    </row>
    <row r="24" spans="4:8" ht="12.75">
      <c r="D24" s="156">
        <f t="shared" si="4"/>
        <v>0</v>
      </c>
      <c r="E24" s="18">
        <f t="shared" si="5"/>
        <v>1</v>
      </c>
      <c r="F24" s="18">
        <f t="shared" si="6"/>
        <v>1</v>
      </c>
      <c r="G24" s="157">
        <f t="shared" si="7"/>
        <v>3</v>
      </c>
      <c r="H24" s="122">
        <v>37</v>
      </c>
    </row>
    <row r="25" spans="4:8" ht="12.75">
      <c r="D25" s="156">
        <f t="shared" si="4"/>
        <v>0</v>
      </c>
      <c r="E25" s="18">
        <f t="shared" si="5"/>
        <v>0</v>
      </c>
      <c r="F25" s="18">
        <f t="shared" si="6"/>
        <v>0</v>
      </c>
      <c r="G25" s="157">
        <f t="shared" si="7"/>
        <v>4</v>
      </c>
      <c r="H25" s="122">
        <v>40</v>
      </c>
    </row>
    <row r="26" spans="4:8" ht="13.5" thickBot="1">
      <c r="D26" s="158">
        <f t="shared" si="4"/>
        <v>1</v>
      </c>
      <c r="E26" s="159">
        <f t="shared" si="5"/>
        <v>1</v>
      </c>
      <c r="F26" s="159">
        <f t="shared" si="6"/>
        <v>0</v>
      </c>
      <c r="G26" s="160">
        <f t="shared" si="7"/>
        <v>4</v>
      </c>
      <c r="H26" s="123">
        <v>43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2.25390625" style="0" customWidth="1"/>
  </cols>
  <sheetData>
    <row r="1" ht="12.75">
      <c r="A1" s="9" t="s">
        <v>20</v>
      </c>
    </row>
    <row r="2" spans="1:11" ht="12.75">
      <c r="A2" s="10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8" ht="12.75">
      <c r="B4" s="137" t="s">
        <v>22</v>
      </c>
      <c r="C4" s="137"/>
      <c r="D4" s="137"/>
      <c r="E4" s="137"/>
      <c r="F4" s="137"/>
      <c r="G4" s="137"/>
      <c r="H4" s="137"/>
    </row>
    <row r="5" spans="1:10" ht="38.25">
      <c r="A5" s="13" t="s">
        <v>23</v>
      </c>
      <c r="B5" s="14" t="s">
        <v>24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5" t="s">
        <v>31</v>
      </c>
      <c r="J5" s="16"/>
    </row>
    <row r="6" spans="1:10" ht="12.75">
      <c r="A6" s="12" t="s">
        <v>32</v>
      </c>
      <c r="B6" s="7">
        <v>60</v>
      </c>
      <c r="C6" s="7">
        <v>364</v>
      </c>
      <c r="D6" s="7">
        <v>854</v>
      </c>
      <c r="E6" s="7">
        <v>3687</v>
      </c>
      <c r="F6" s="7">
        <v>6874</v>
      </c>
      <c r="G6" s="7">
        <v>6874</v>
      </c>
      <c r="H6" s="7">
        <v>2587</v>
      </c>
      <c r="I6" s="2">
        <f>SUM(B6:H6)</f>
        <v>21300</v>
      </c>
      <c r="J6" s="8"/>
    </row>
    <row r="7" spans="1:10" ht="12.75">
      <c r="A7" s="12" t="s">
        <v>33</v>
      </c>
      <c r="B7" s="7">
        <v>360</v>
      </c>
      <c r="C7" s="7">
        <v>257</v>
      </c>
      <c r="D7" s="7">
        <v>9874</v>
      </c>
      <c r="E7" s="7">
        <v>1574</v>
      </c>
      <c r="F7" s="7">
        <v>251</v>
      </c>
      <c r="G7" s="7">
        <v>374</v>
      </c>
      <c r="H7" s="7">
        <v>1257</v>
      </c>
      <c r="I7" s="2">
        <f>SUM(B7:H7)</f>
        <v>13947</v>
      </c>
      <c r="J7" s="8"/>
    </row>
    <row r="8" spans="1:10" ht="12.75">
      <c r="A8" s="12" t="s">
        <v>34</v>
      </c>
      <c r="B8" s="7">
        <v>280</v>
      </c>
      <c r="C8" s="17">
        <v>157</v>
      </c>
      <c r="D8" s="7">
        <v>354</v>
      </c>
      <c r="E8" s="7">
        <v>257</v>
      </c>
      <c r="F8" s="7">
        <v>25</v>
      </c>
      <c r="G8" s="7">
        <v>68</v>
      </c>
      <c r="H8" s="7">
        <v>458</v>
      </c>
      <c r="I8" s="2">
        <f>SUM(B8:H8)</f>
        <v>1599</v>
      </c>
      <c r="J8" s="8"/>
    </row>
    <row r="9" spans="1:10" ht="12.75">
      <c r="A9" s="12" t="s">
        <v>35</v>
      </c>
      <c r="B9" s="7">
        <v>670</v>
      </c>
      <c r="C9" s="7">
        <v>687</v>
      </c>
      <c r="D9" s="7">
        <v>574</v>
      </c>
      <c r="E9" s="7">
        <v>351</v>
      </c>
      <c r="F9" s="7">
        <v>254</v>
      </c>
      <c r="G9" s="7">
        <v>654</v>
      </c>
      <c r="H9" s="7">
        <v>874</v>
      </c>
      <c r="I9" s="2">
        <f>SUM(B9:H9)</f>
        <v>4064</v>
      </c>
      <c r="J9" s="8"/>
    </row>
    <row r="10" spans="1:10" ht="12.75">
      <c r="A10" s="12" t="s">
        <v>36</v>
      </c>
      <c r="B10" s="7">
        <v>1520</v>
      </c>
      <c r="C10" s="7">
        <v>357</v>
      </c>
      <c r="D10" s="7">
        <v>150</v>
      </c>
      <c r="E10" s="7">
        <v>142</v>
      </c>
      <c r="F10" s="7">
        <v>101</v>
      </c>
      <c r="G10" s="7">
        <v>54</v>
      </c>
      <c r="H10" s="7">
        <v>21</v>
      </c>
      <c r="I10" s="2">
        <f>SUM(B10:H10)</f>
        <v>2345</v>
      </c>
      <c r="J10" s="8"/>
    </row>
    <row r="11" spans="1:10" ht="12.75">
      <c r="A11" s="12" t="s">
        <v>37</v>
      </c>
      <c r="B11" s="7">
        <v>260</v>
      </c>
      <c r="C11" s="7">
        <v>354</v>
      </c>
      <c r="D11" s="7">
        <v>10</v>
      </c>
      <c r="E11" s="7">
        <v>54</v>
      </c>
      <c r="F11" s="7">
        <v>78</v>
      </c>
      <c r="G11" s="7">
        <v>5</v>
      </c>
      <c r="H11" s="7">
        <v>6</v>
      </c>
      <c r="I11" s="2">
        <f>SUM(B11:H11)</f>
        <v>767</v>
      </c>
      <c r="J11" s="8"/>
    </row>
    <row r="12" spans="1:8" ht="12.75">
      <c r="A12" s="7" t="s">
        <v>38</v>
      </c>
      <c r="B12" s="66">
        <f>ROUNDUP(AVERAGE(B6:B11),-1)</f>
        <v>530</v>
      </c>
      <c r="C12" s="66">
        <f aca="true" t="shared" si="0" ref="C12:H12">ROUNDUP(AVERAGE(C6:C11),-1)</f>
        <v>370</v>
      </c>
      <c r="D12" s="66">
        <f t="shared" si="0"/>
        <v>1970</v>
      </c>
      <c r="E12" s="66">
        <f t="shared" si="0"/>
        <v>1020</v>
      </c>
      <c r="F12" s="66">
        <f t="shared" si="0"/>
        <v>1270</v>
      </c>
      <c r="G12" s="66">
        <f t="shared" si="0"/>
        <v>1340</v>
      </c>
      <c r="H12" s="66">
        <f t="shared" si="0"/>
        <v>870</v>
      </c>
    </row>
  </sheetData>
  <sheetProtection/>
  <mergeCells count="1">
    <mergeCell ref="B4:H4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M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25390625" style="0" customWidth="1"/>
    <col min="2" max="2" width="19.375" style="0" customWidth="1"/>
    <col min="3" max="3" width="11.75390625" style="0" customWidth="1"/>
  </cols>
  <sheetData>
    <row r="1" ht="13.5" customHeight="1" thickBot="1"/>
    <row r="2" spans="3:13" ht="35.25" customHeight="1" thickTop="1">
      <c r="C2" s="36"/>
      <c r="D2" s="37">
        <v>58</v>
      </c>
      <c r="E2" s="25">
        <v>15487</v>
      </c>
      <c r="F2" s="24">
        <v>879</v>
      </c>
      <c r="G2" s="24">
        <v>15.4</v>
      </c>
      <c r="H2" s="38">
        <v>0.4</v>
      </c>
      <c r="I2" s="39">
        <v>160.42</v>
      </c>
      <c r="J2" s="39">
        <v>150.24</v>
      </c>
      <c r="K2" s="31">
        <v>748.154</v>
      </c>
      <c r="L2" s="26">
        <v>129.88</v>
      </c>
      <c r="M2" s="22">
        <v>50000</v>
      </c>
    </row>
    <row r="3" spans="1:13" ht="90" customHeight="1">
      <c r="A3" s="40" t="s">
        <v>49</v>
      </c>
      <c r="B3" s="180">
        <f>ROUND(AVERAGE(D2:L15),2)</f>
        <v>70266.97</v>
      </c>
      <c r="C3" s="41"/>
      <c r="D3" s="42">
        <v>74</v>
      </c>
      <c r="E3" s="27">
        <v>8</v>
      </c>
      <c r="F3" s="26">
        <v>799</v>
      </c>
      <c r="G3" s="26">
        <v>87.2</v>
      </c>
      <c r="H3" s="43">
        <v>1.68</v>
      </c>
      <c r="I3" s="39">
        <v>174.344</v>
      </c>
      <c r="J3" s="39">
        <v>167.8</v>
      </c>
      <c r="K3" s="31">
        <v>161.256</v>
      </c>
      <c r="L3" s="26">
        <v>154.712</v>
      </c>
      <c r="M3" s="22">
        <v>50000</v>
      </c>
    </row>
    <row r="4" spans="1:13" ht="63.75">
      <c r="A4" s="40" t="s">
        <v>50</v>
      </c>
      <c r="B4" s="182">
        <f>ROUNDUP(MAX(D2:E6,H2:H15),-2)</f>
        <v>15500</v>
      </c>
      <c r="C4" s="36"/>
      <c r="D4" s="42">
        <v>8745</v>
      </c>
      <c r="E4" s="27">
        <v>14</v>
      </c>
      <c r="F4" s="26">
        <v>719</v>
      </c>
      <c r="G4" s="26">
        <v>159</v>
      </c>
      <c r="H4" s="43">
        <v>2.96</v>
      </c>
      <c r="I4" s="39">
        <v>188.268</v>
      </c>
      <c r="J4" s="39">
        <v>185.36</v>
      </c>
      <c r="K4" s="31">
        <v>182.452</v>
      </c>
      <c r="L4" s="26">
        <v>179.544</v>
      </c>
      <c r="M4" s="22">
        <v>50000</v>
      </c>
    </row>
    <row r="5" spans="1:13" ht="51">
      <c r="A5" s="40" t="s">
        <v>51</v>
      </c>
      <c r="B5" s="178">
        <f>ROUNDDOWN(MIN(F7:J14),3)</f>
        <v>1.487</v>
      </c>
      <c r="C5" s="41"/>
      <c r="D5" s="42">
        <v>106</v>
      </c>
      <c r="E5" s="27">
        <v>20</v>
      </c>
      <c r="F5" s="26">
        <v>639</v>
      </c>
      <c r="G5" s="26">
        <v>230.8</v>
      </c>
      <c r="H5" s="43">
        <v>4.24</v>
      </c>
      <c r="I5" s="39">
        <v>202.192</v>
      </c>
      <c r="J5" s="39">
        <v>202.92</v>
      </c>
      <c r="K5" s="31">
        <v>203.648</v>
      </c>
      <c r="L5" s="26">
        <v>204.376</v>
      </c>
      <c r="M5" s="22">
        <v>50000</v>
      </c>
    </row>
    <row r="6" spans="1:13" ht="64.5" thickBot="1">
      <c r="A6" s="40" t="s">
        <v>52</v>
      </c>
      <c r="B6" s="179">
        <f>MIN(D2:L15)*MAX(K2:K15,D11:J12,L11:L12)</f>
        <v>299.2616</v>
      </c>
      <c r="C6" s="36"/>
      <c r="D6" s="44">
        <v>122</v>
      </c>
      <c r="E6" s="33">
        <v>26</v>
      </c>
      <c r="F6" s="26">
        <v>559</v>
      </c>
      <c r="G6" s="26">
        <v>302.6</v>
      </c>
      <c r="H6" s="43">
        <v>5.52</v>
      </c>
      <c r="I6" s="39">
        <v>216.116</v>
      </c>
      <c r="J6" s="39">
        <v>220.48</v>
      </c>
      <c r="K6" s="23">
        <v>224.844</v>
      </c>
      <c r="L6" s="24">
        <v>229.208</v>
      </c>
      <c r="M6" s="22">
        <v>50000</v>
      </c>
    </row>
    <row r="7" spans="1:13" ht="51.75" thickTop="1">
      <c r="A7" s="45" t="s">
        <v>53</v>
      </c>
      <c r="B7" s="181">
        <f>CEILING(SUM(K2:K15,D11:J12,L11:L12),0.5)</f>
        <v>8887.5</v>
      </c>
      <c r="C7" s="36"/>
      <c r="D7" s="46">
        <v>138</v>
      </c>
      <c r="E7" s="26">
        <v>32</v>
      </c>
      <c r="F7" s="28">
        <v>479</v>
      </c>
      <c r="G7" s="29">
        <v>374.4</v>
      </c>
      <c r="H7" s="47">
        <v>6.8</v>
      </c>
      <c r="I7" s="48">
        <v>230.04</v>
      </c>
      <c r="J7" s="49">
        <v>238.04</v>
      </c>
      <c r="K7" s="23">
        <v>246.04</v>
      </c>
      <c r="L7" s="24">
        <v>254.04</v>
      </c>
      <c r="M7" s="22">
        <v>50000</v>
      </c>
    </row>
    <row r="8" spans="1:13" ht="76.5">
      <c r="A8" s="40" t="s">
        <v>54</v>
      </c>
      <c r="B8" s="177">
        <f>SUM(D2:E6,H2:H15)/SUM(D2:L15)</f>
        <v>0.002799084418117905</v>
      </c>
      <c r="C8" s="22"/>
      <c r="D8" s="46">
        <v>7842</v>
      </c>
      <c r="E8" s="46">
        <v>38</v>
      </c>
      <c r="F8" s="50">
        <v>399</v>
      </c>
      <c r="G8" s="46">
        <v>446.2</v>
      </c>
      <c r="H8" s="51">
        <v>8.08</v>
      </c>
      <c r="I8" s="46">
        <v>243.964</v>
      </c>
      <c r="J8" s="52">
        <v>255.6</v>
      </c>
      <c r="K8" s="23">
        <v>267.236</v>
      </c>
      <c r="L8" s="39">
        <v>278.872</v>
      </c>
      <c r="M8" s="22">
        <v>50000</v>
      </c>
    </row>
    <row r="9" spans="3:13" ht="12.75">
      <c r="C9" s="22"/>
      <c r="D9" s="46">
        <v>170</v>
      </c>
      <c r="E9" s="26">
        <v>44</v>
      </c>
      <c r="F9" s="30">
        <v>319</v>
      </c>
      <c r="G9" s="26">
        <v>518</v>
      </c>
      <c r="H9" s="43">
        <v>9.36</v>
      </c>
      <c r="I9" s="46">
        <v>257.888</v>
      </c>
      <c r="J9" s="52">
        <v>273.16</v>
      </c>
      <c r="K9" s="23">
        <v>288.432</v>
      </c>
      <c r="L9" s="24">
        <v>303.704</v>
      </c>
      <c r="M9" s="22">
        <v>50000</v>
      </c>
    </row>
    <row r="10" spans="3:13" ht="12.75">
      <c r="C10" s="22"/>
      <c r="D10" s="46">
        <v>186</v>
      </c>
      <c r="E10" s="26">
        <v>50</v>
      </c>
      <c r="F10" s="30">
        <v>239</v>
      </c>
      <c r="G10" s="26">
        <v>589.8</v>
      </c>
      <c r="H10" s="43">
        <v>10.64</v>
      </c>
      <c r="I10" s="46">
        <v>271.812</v>
      </c>
      <c r="J10" s="52">
        <v>290.72</v>
      </c>
      <c r="K10" s="23">
        <v>309.628</v>
      </c>
      <c r="L10" s="24">
        <v>328.535999999999</v>
      </c>
      <c r="M10" s="22">
        <v>50000</v>
      </c>
    </row>
    <row r="11" spans="3:13" ht="12.75">
      <c r="C11" s="22"/>
      <c r="D11" s="31">
        <v>202</v>
      </c>
      <c r="E11" s="31">
        <v>56</v>
      </c>
      <c r="F11" s="53">
        <v>159</v>
      </c>
      <c r="G11" s="31">
        <v>661.6</v>
      </c>
      <c r="H11" s="54">
        <v>11.92</v>
      </c>
      <c r="I11" s="31">
        <v>285.736</v>
      </c>
      <c r="J11" s="32">
        <v>308.28</v>
      </c>
      <c r="K11" s="23">
        <v>330.824</v>
      </c>
      <c r="L11" s="23">
        <v>353.368</v>
      </c>
      <c r="M11" s="22">
        <v>50000</v>
      </c>
    </row>
    <row r="12" spans="3:13" ht="12.75">
      <c r="C12" s="22"/>
      <c r="D12" s="23">
        <v>218</v>
      </c>
      <c r="E12" s="23">
        <v>62</v>
      </c>
      <c r="F12" s="53">
        <v>1.48786</v>
      </c>
      <c r="G12" s="31">
        <v>733.4</v>
      </c>
      <c r="H12" s="54">
        <v>13.2</v>
      </c>
      <c r="I12" s="31">
        <v>299.66</v>
      </c>
      <c r="J12" s="32">
        <v>325.84</v>
      </c>
      <c r="K12" s="23">
        <v>352.02</v>
      </c>
      <c r="L12" s="23">
        <v>378.199999999999</v>
      </c>
      <c r="M12" s="22">
        <v>50000</v>
      </c>
    </row>
    <row r="13" spans="3:13" ht="12.75">
      <c r="C13" s="22"/>
      <c r="D13" s="39">
        <v>234</v>
      </c>
      <c r="E13" s="24">
        <v>68</v>
      </c>
      <c r="F13" s="30">
        <v>457</v>
      </c>
      <c r="G13" s="26">
        <v>805.2</v>
      </c>
      <c r="H13" s="43">
        <v>14.48</v>
      </c>
      <c r="I13" s="46">
        <v>405.184</v>
      </c>
      <c r="J13" s="52">
        <v>8789789.2156</v>
      </c>
      <c r="K13" s="23">
        <v>464.816</v>
      </c>
      <c r="L13" s="24">
        <v>494.632</v>
      </c>
      <c r="M13" s="22">
        <v>50000</v>
      </c>
    </row>
    <row r="14" spans="3:13" ht="13.5" thickBot="1">
      <c r="C14" s="22"/>
      <c r="D14" s="39">
        <v>250</v>
      </c>
      <c r="E14" s="24">
        <v>74</v>
      </c>
      <c r="F14" s="34">
        <v>874</v>
      </c>
      <c r="G14" s="35">
        <v>2.47</v>
      </c>
      <c r="H14" s="55">
        <v>15.76</v>
      </c>
      <c r="I14" s="56">
        <v>518.507999999999</v>
      </c>
      <c r="J14" s="57">
        <v>551.959999999999</v>
      </c>
      <c r="K14" s="23">
        <v>585.411999999999</v>
      </c>
      <c r="L14" s="24">
        <v>618.863999999999</v>
      </c>
      <c r="M14" s="22">
        <v>50000</v>
      </c>
    </row>
    <row r="15" spans="3:13" ht="14.25" thickBot="1" thickTop="1">
      <c r="C15" s="22"/>
      <c r="D15" s="39">
        <v>266</v>
      </c>
      <c r="E15" s="24">
        <v>80</v>
      </c>
      <c r="F15" s="24">
        <v>25</v>
      </c>
      <c r="G15" s="24">
        <v>948.8</v>
      </c>
      <c r="H15" s="58">
        <v>17.04</v>
      </c>
      <c r="I15" s="39">
        <v>378.632</v>
      </c>
      <c r="J15" s="39">
        <v>415.72</v>
      </c>
      <c r="K15" s="23">
        <v>452.808</v>
      </c>
      <c r="L15" s="24">
        <v>489.896</v>
      </c>
      <c r="M15" s="22">
        <v>50000</v>
      </c>
    </row>
    <row r="16" spans="3:13" ht="13.5" thickTop="1">
      <c r="C16" s="22"/>
      <c r="D16" s="22">
        <v>50000</v>
      </c>
      <c r="E16" s="22">
        <v>50000</v>
      </c>
      <c r="F16" s="22">
        <v>50000</v>
      </c>
      <c r="G16" s="22">
        <v>50000</v>
      </c>
      <c r="H16" s="22">
        <v>50000</v>
      </c>
      <c r="I16" s="22">
        <v>50000</v>
      </c>
      <c r="J16" s="22">
        <v>50000</v>
      </c>
      <c r="K16" s="22">
        <v>50000</v>
      </c>
      <c r="L16" s="22">
        <v>50000</v>
      </c>
      <c r="M16" s="22">
        <v>50000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J17"/>
  <sheetViews>
    <sheetView zoomScalePageLayoutView="0" workbookViewId="0" topLeftCell="A1">
      <selection activeCell="A1" sqref="A1"/>
    </sheetView>
  </sheetViews>
  <sheetFormatPr defaultColWidth="9.00390625" defaultRowHeight="12.75"/>
  <cols>
    <col min="8" max="10" width="20.75390625" style="0" customWidth="1"/>
  </cols>
  <sheetData>
    <row r="4" spans="2:10" ht="12.75">
      <c r="B4" s="127" t="s">
        <v>135</v>
      </c>
      <c r="C4" s="128"/>
      <c r="D4" s="128"/>
      <c r="E4" s="128"/>
      <c r="F4" s="128"/>
      <c r="G4" s="129"/>
      <c r="H4" s="130" t="s">
        <v>144</v>
      </c>
      <c r="I4" s="130" t="s">
        <v>145</v>
      </c>
      <c r="J4" s="130" t="s">
        <v>146</v>
      </c>
    </row>
    <row r="5" spans="2:10" ht="12.75">
      <c r="B5" s="105" t="s">
        <v>70</v>
      </c>
      <c r="C5" s="105" t="s">
        <v>131</v>
      </c>
      <c r="D5" s="105" t="s">
        <v>132</v>
      </c>
      <c r="E5" s="105" t="s">
        <v>133</v>
      </c>
      <c r="F5" s="105" t="s">
        <v>134</v>
      </c>
      <c r="G5" s="105" t="s">
        <v>153</v>
      </c>
      <c r="H5" s="131"/>
      <c r="I5" s="131"/>
      <c r="J5" s="131"/>
    </row>
    <row r="6" spans="2:10" ht="12.75">
      <c r="B6" s="7" t="s">
        <v>1</v>
      </c>
      <c r="C6" s="7">
        <v>18</v>
      </c>
      <c r="D6" s="7">
        <v>90</v>
      </c>
      <c r="E6" s="7">
        <v>185</v>
      </c>
      <c r="F6" s="7" t="s">
        <v>136</v>
      </c>
      <c r="G6" s="7" t="s">
        <v>137</v>
      </c>
      <c r="H6" s="7" t="str">
        <f>IF(AND(C6&gt;=20,C6&lt;30,D6&lt;80,G6="má"),"ide","nejde")</f>
        <v>nejde</v>
      </c>
      <c r="I6" s="7" t="str">
        <f>IF(AND(D6&gt;80,G6="má",OR(F6="Modrá",E6&gt;=195)),"ide","nejde")</f>
        <v>ide</v>
      </c>
      <c r="J6" s="7" t="str">
        <f>IF(AND(C6&lt;22,C6&gt;=18,OR(F6="Modrá",F6="Zelená"),B6="Vlado"),"ide","nejde")</f>
        <v>nejde</v>
      </c>
    </row>
    <row r="7" spans="2:10" ht="12.75">
      <c r="B7" s="7" t="s">
        <v>138</v>
      </c>
      <c r="C7" s="7">
        <v>25</v>
      </c>
      <c r="D7" s="7">
        <v>72</v>
      </c>
      <c r="E7" s="7">
        <v>159</v>
      </c>
      <c r="F7" s="7" t="s">
        <v>139</v>
      </c>
      <c r="G7" s="7" t="s">
        <v>140</v>
      </c>
      <c r="H7" s="7" t="str">
        <f aca="true" t="shared" si="0" ref="H7:H13">IF(AND(C7&gt;=20,C7&lt;30,D7&lt;80,G7="má"),"ide","nejde")</f>
        <v>nejde</v>
      </c>
      <c r="I7" s="7" t="str">
        <f aca="true" t="shared" si="1" ref="I7:I13">IF(AND(D7&gt;80,G7="má",OR(F7="Modrá",E7&gt;=195)),"ide","nejde")</f>
        <v>nejde</v>
      </c>
      <c r="J7" s="7" t="str">
        <f aca="true" t="shared" si="2" ref="J7:J13">IF(AND(C7&lt;22,C7&gt;=18,OR(F7="Modrá",F7="Zelená"),B7="Vlado"),"ide","nejde")</f>
        <v>nejde</v>
      </c>
    </row>
    <row r="8" spans="2:10" ht="12.75">
      <c r="B8" s="7" t="s">
        <v>0</v>
      </c>
      <c r="C8" s="7">
        <v>37</v>
      </c>
      <c r="D8" s="7">
        <v>85</v>
      </c>
      <c r="E8" s="7">
        <v>168</v>
      </c>
      <c r="F8" s="7" t="s">
        <v>139</v>
      </c>
      <c r="G8" s="7" t="s">
        <v>140</v>
      </c>
      <c r="H8" s="7" t="str">
        <f t="shared" si="0"/>
        <v>nejde</v>
      </c>
      <c r="I8" s="7" t="str">
        <f t="shared" si="1"/>
        <v>nejde</v>
      </c>
      <c r="J8" s="7" t="str">
        <f t="shared" si="2"/>
        <v>nejde</v>
      </c>
    </row>
    <row r="9" spans="2:10" ht="12.75">
      <c r="B9" s="7" t="s">
        <v>1</v>
      </c>
      <c r="C9" s="7">
        <v>19</v>
      </c>
      <c r="D9" s="7">
        <v>63</v>
      </c>
      <c r="E9" s="7">
        <v>191</v>
      </c>
      <c r="F9" s="7" t="s">
        <v>136</v>
      </c>
      <c r="G9" s="7" t="s">
        <v>137</v>
      </c>
      <c r="H9" s="7" t="str">
        <f t="shared" si="0"/>
        <v>nejde</v>
      </c>
      <c r="I9" s="7" t="str">
        <f t="shared" si="1"/>
        <v>nejde</v>
      </c>
      <c r="J9" s="7" t="str">
        <f t="shared" si="2"/>
        <v>nejde</v>
      </c>
    </row>
    <row r="10" spans="2:10" ht="12.75">
      <c r="B10" s="7" t="s">
        <v>0</v>
      </c>
      <c r="C10" s="7">
        <v>21</v>
      </c>
      <c r="D10" s="7">
        <v>110</v>
      </c>
      <c r="E10" s="7">
        <v>201</v>
      </c>
      <c r="F10" s="7" t="s">
        <v>141</v>
      </c>
      <c r="G10" s="7" t="s">
        <v>137</v>
      </c>
      <c r="H10" s="7" t="str">
        <f t="shared" si="0"/>
        <v>nejde</v>
      </c>
      <c r="I10" s="7" t="str">
        <f t="shared" si="1"/>
        <v>ide</v>
      </c>
      <c r="J10" s="7" t="str">
        <f t="shared" si="2"/>
        <v>ide</v>
      </c>
    </row>
    <row r="11" spans="2:10" ht="12.75">
      <c r="B11" s="7" t="s">
        <v>142</v>
      </c>
      <c r="C11" s="7">
        <v>46</v>
      </c>
      <c r="D11" s="7">
        <v>67</v>
      </c>
      <c r="E11" s="7">
        <v>173</v>
      </c>
      <c r="F11" s="7" t="s">
        <v>136</v>
      </c>
      <c r="G11" s="7" t="s">
        <v>137</v>
      </c>
      <c r="H11" s="7" t="str">
        <f t="shared" si="0"/>
        <v>nejde</v>
      </c>
      <c r="I11" s="7" t="str">
        <f t="shared" si="1"/>
        <v>nejde</v>
      </c>
      <c r="J11" s="7" t="str">
        <f t="shared" si="2"/>
        <v>nejde</v>
      </c>
    </row>
    <row r="12" spans="2:10" ht="12.75">
      <c r="B12" s="7" t="s">
        <v>143</v>
      </c>
      <c r="C12" s="7">
        <v>31</v>
      </c>
      <c r="D12" s="7">
        <v>77</v>
      </c>
      <c r="E12" s="7">
        <v>184</v>
      </c>
      <c r="F12" s="7" t="s">
        <v>139</v>
      </c>
      <c r="G12" s="7" t="s">
        <v>137</v>
      </c>
      <c r="H12" s="7" t="str">
        <f t="shared" si="0"/>
        <v>nejde</v>
      </c>
      <c r="I12" s="7" t="str">
        <f t="shared" si="1"/>
        <v>nejde</v>
      </c>
      <c r="J12" s="7" t="str">
        <f t="shared" si="2"/>
        <v>nejde</v>
      </c>
    </row>
    <row r="13" spans="2:10" ht="12.75">
      <c r="B13" s="7" t="s">
        <v>138</v>
      </c>
      <c r="C13" s="7">
        <v>26</v>
      </c>
      <c r="D13" s="7">
        <v>92</v>
      </c>
      <c r="E13" s="7">
        <v>162</v>
      </c>
      <c r="F13" s="7" t="s">
        <v>141</v>
      </c>
      <c r="G13" s="7" t="s">
        <v>140</v>
      </c>
      <c r="H13" s="7" t="str">
        <f t="shared" si="0"/>
        <v>nejde</v>
      </c>
      <c r="I13" s="7" t="str">
        <f t="shared" si="1"/>
        <v>nejde</v>
      </c>
      <c r="J13" s="7" t="str">
        <f t="shared" si="2"/>
        <v>nejde</v>
      </c>
    </row>
    <row r="14" ht="12.75">
      <c r="B14" s="9" t="s">
        <v>147</v>
      </c>
    </row>
    <row r="15" spans="1:2" ht="12.75">
      <c r="A15" t="s">
        <v>148</v>
      </c>
      <c r="B15" t="s">
        <v>154</v>
      </c>
    </row>
    <row r="16" spans="1:2" ht="12.75">
      <c r="A16" t="s">
        <v>149</v>
      </c>
      <c r="B16" t="s">
        <v>155</v>
      </c>
    </row>
    <row r="17" spans="1:2" ht="12.75">
      <c r="A17" t="s">
        <v>150</v>
      </c>
      <c r="B17" t="s">
        <v>151</v>
      </c>
    </row>
  </sheetData>
  <sheetProtection/>
  <mergeCells count="4">
    <mergeCell ref="B4:G4"/>
    <mergeCell ref="H4:H5"/>
    <mergeCell ref="I4:I5"/>
    <mergeCell ref="J4:J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875" style="0" bestFit="1" customWidth="1"/>
    <col min="5" max="5" width="11.00390625" style="0" bestFit="1" customWidth="1"/>
    <col min="6" max="6" width="16.875" style="0" customWidth="1"/>
  </cols>
  <sheetData>
    <row r="1" ht="12.75">
      <c r="A1" t="s">
        <v>157</v>
      </c>
    </row>
    <row r="2" ht="12.75">
      <c r="B2" t="s">
        <v>158</v>
      </c>
    </row>
    <row r="3" ht="12.75">
      <c r="B3" t="s">
        <v>121</v>
      </c>
    </row>
    <row r="5" spans="2:6" s="69" customFormat="1" ht="18.75" customHeight="1">
      <c r="B5" s="124" t="s">
        <v>122</v>
      </c>
      <c r="C5" s="124" t="s">
        <v>123</v>
      </c>
      <c r="D5" s="124" t="s">
        <v>124</v>
      </c>
      <c r="E5" s="124" t="s">
        <v>125</v>
      </c>
      <c r="F5" s="124" t="s">
        <v>156</v>
      </c>
    </row>
    <row r="6" spans="2:6" s="69" customFormat="1" ht="18.75" customHeight="1">
      <c r="B6" s="125" t="s">
        <v>126</v>
      </c>
      <c r="C6" s="125" t="s">
        <v>127</v>
      </c>
      <c r="D6" s="125">
        <v>-5</v>
      </c>
      <c r="E6" s="125">
        <v>15</v>
      </c>
      <c r="F6" s="125">
        <f>IF(AND(B6="sneží",D6&gt;0,D6&lt;=10,E6&lt;=20),"Zimná rozprávka",IF(AND(B6="sneží",D6&gt;0,D6&lt;=10,E6&gt;20),"Zima zimisko",""))</f>
      </c>
    </row>
    <row r="7" spans="2:6" s="69" customFormat="1" ht="18.75" customHeight="1">
      <c r="B7" s="126" t="s">
        <v>126</v>
      </c>
      <c r="C7" s="126" t="s">
        <v>128</v>
      </c>
      <c r="D7" s="126">
        <v>-3</v>
      </c>
      <c r="E7" s="126">
        <v>32</v>
      </c>
      <c r="F7" s="126">
        <f aca="true" t="shared" si="0" ref="F7:F12">IF(AND(B7="sneží",D7&gt;0,D7&lt;=10,E7&lt;=20),"Zimná rozprávka",IF(AND(B7="sneží",D7&gt;0,D7&lt;=10,E7&gt;20),"Zima zimisko",""))</f>
      </c>
    </row>
    <row r="8" spans="2:6" s="69" customFormat="1" ht="18.75" customHeight="1">
      <c r="B8" s="125" t="s">
        <v>129</v>
      </c>
      <c r="C8" s="125" t="s">
        <v>127</v>
      </c>
      <c r="D8" s="125">
        <v>11</v>
      </c>
      <c r="E8" s="125">
        <v>24</v>
      </c>
      <c r="F8" s="125">
        <f t="shared" si="0"/>
      </c>
    </row>
    <row r="9" spans="2:6" s="69" customFormat="1" ht="18.75" customHeight="1">
      <c r="B9" s="126" t="s">
        <v>129</v>
      </c>
      <c r="C9" s="126" t="s">
        <v>130</v>
      </c>
      <c r="D9" s="126">
        <v>18</v>
      </c>
      <c r="E9" s="126">
        <v>16</v>
      </c>
      <c r="F9" s="126">
        <f t="shared" si="0"/>
      </c>
    </row>
    <row r="10" spans="2:6" s="69" customFormat="1" ht="18.75" customHeight="1">
      <c r="B10" s="125" t="s">
        <v>126</v>
      </c>
      <c r="C10" s="125" t="s">
        <v>130</v>
      </c>
      <c r="D10" s="125">
        <v>-9</v>
      </c>
      <c r="E10" s="125">
        <v>28</v>
      </c>
      <c r="F10" s="125">
        <f t="shared" si="0"/>
      </c>
    </row>
    <row r="11" spans="2:6" s="69" customFormat="1" ht="18.75" customHeight="1">
      <c r="B11" s="126" t="s">
        <v>129</v>
      </c>
      <c r="C11" s="126" t="s">
        <v>128</v>
      </c>
      <c r="D11" s="126">
        <v>14</v>
      </c>
      <c r="E11" s="126">
        <v>3</v>
      </c>
      <c r="F11" s="126">
        <f t="shared" si="0"/>
      </c>
    </row>
    <row r="12" spans="2:6" s="69" customFormat="1" ht="18.75" customHeight="1">
      <c r="B12" s="125" t="s">
        <v>129</v>
      </c>
      <c r="C12" s="125" t="s">
        <v>127</v>
      </c>
      <c r="D12" s="125">
        <v>12</v>
      </c>
      <c r="E12" s="125">
        <v>52</v>
      </c>
      <c r="F12" s="125">
        <f t="shared" si="0"/>
      </c>
    </row>
    <row r="14" ht="12.75">
      <c r="F14" s="161" t="s">
        <v>164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4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4" max="5" width="9.125" style="0" customWidth="1"/>
    <col min="6" max="11" width="5.75390625" style="0" customWidth="1"/>
    <col min="12" max="12" width="14.875" style="0" customWidth="1"/>
    <col min="13" max="13" width="9.125" style="0" customWidth="1"/>
  </cols>
  <sheetData>
    <row r="1" spans="2:3" ht="36.75">
      <c r="B1" s="99"/>
      <c r="C1" t="s">
        <v>115</v>
      </c>
    </row>
    <row r="3" ht="12.75">
      <c r="C3" t="s">
        <v>116</v>
      </c>
    </row>
    <row r="4" ht="12.75">
      <c r="C4" t="s">
        <v>117</v>
      </c>
    </row>
    <row r="5" ht="12.75">
      <c r="C5" t="s">
        <v>118</v>
      </c>
    </row>
    <row r="6" ht="12.75">
      <c r="C6" t="s">
        <v>159</v>
      </c>
    </row>
    <row r="8" ht="12.75">
      <c r="D8" s="9"/>
    </row>
    <row r="9" ht="12.75">
      <c r="D9" s="9"/>
    </row>
    <row r="10" spans="4:11" ht="12.75">
      <c r="D10" s="9"/>
      <c r="F10" s="132" t="s">
        <v>119</v>
      </c>
      <c r="G10" s="132"/>
      <c r="H10" s="132"/>
      <c r="I10" s="132"/>
      <c r="J10" s="132"/>
      <c r="K10" s="132"/>
    </row>
    <row r="11" spans="6:11" ht="13.5" thickBot="1">
      <c r="F11" s="100">
        <v>50</v>
      </c>
      <c r="G11" s="100">
        <v>25</v>
      </c>
      <c r="H11" s="100">
        <v>10</v>
      </c>
      <c r="I11" s="100">
        <v>7</v>
      </c>
      <c r="J11" s="100">
        <v>2</v>
      </c>
      <c r="K11" s="100">
        <v>1</v>
      </c>
    </row>
    <row r="12" spans="4:14" ht="12.75">
      <c r="D12" s="133" t="s">
        <v>120</v>
      </c>
      <c r="E12" s="162">
        <v>99</v>
      </c>
      <c r="F12" s="101">
        <f>INT($E12/F$11)</f>
        <v>1</v>
      </c>
      <c r="G12" s="78">
        <f>INT(($E12-F12*F$11)/G$11)</f>
        <v>1</v>
      </c>
      <c r="H12" s="78">
        <f>INT(($E12-G12*G$11-F12*F$11)/H$11)</f>
        <v>2</v>
      </c>
      <c r="I12" s="78">
        <f>INT(($E12-H12*H$11-G12*G$11-F12*F$11)/I$11)</f>
        <v>0</v>
      </c>
      <c r="J12" s="78">
        <f>INT(($E12-I12*I$11-H12*H$11-G12*G$11-F12*F$11)/J$11)</f>
        <v>2</v>
      </c>
      <c r="K12" s="79">
        <f>INT(($E12-J12*J$11-I12*I$11-H12*H$11-G12*G$11-F12*F$11)/K$11)</f>
        <v>0</v>
      </c>
      <c r="L12" s="102">
        <f>IF(F12*$F$11+G12*$G$11+H12*$H$11=E12,"Veľké bankovky","")</f>
      </c>
      <c r="M12" s="161" t="s">
        <v>165</v>
      </c>
      <c r="N12" s="161"/>
    </row>
    <row r="13" spans="4:14" ht="12.75">
      <c r="D13" s="133"/>
      <c r="E13" s="162">
        <v>4</v>
      </c>
      <c r="F13" s="103">
        <f aca="true" t="shared" si="0" ref="F13:F44">INT($E13/F$11)</f>
        <v>0</v>
      </c>
      <c r="G13" s="7">
        <f aca="true" t="shared" si="1" ref="G13:G44">INT(($E13-F13*F$11)/G$11)</f>
        <v>0</v>
      </c>
      <c r="H13" s="7">
        <f aca="true" t="shared" si="2" ref="H13:H44">INT(($E13-G13*G$11-F13*F$11)/H$11)</f>
        <v>0</v>
      </c>
      <c r="I13" s="7">
        <f aca="true" t="shared" si="3" ref="I13:I44">INT(($E13-H13*H$11-G13*G$11-F13*F$11)/I$11)</f>
        <v>0</v>
      </c>
      <c r="J13" s="7">
        <f aca="true" t="shared" si="4" ref="J13:J44">INT(($E13-I13*I$11-H13*H$11-G13*G$11-F13*F$11)/J$11)</f>
        <v>2</v>
      </c>
      <c r="K13" s="81">
        <f aca="true" t="shared" si="5" ref="K13:K44">INT(($E13-J13*J$11-I13*I$11-H13*H$11-G13*G$11-F13*F$11)/K$11)</f>
        <v>0</v>
      </c>
      <c r="L13" s="102">
        <f aca="true" t="shared" si="6" ref="L13:L44">IF(F13*$F$11+G13*$G$11+H13*$H$11=E13,"Veľké bankovky","")</f>
      </c>
      <c r="M13" s="161"/>
      <c r="N13" s="161" t="s">
        <v>166</v>
      </c>
    </row>
    <row r="14" spans="4:12" ht="12.75">
      <c r="D14" s="133"/>
      <c r="E14" s="162">
        <v>7</v>
      </c>
      <c r="F14" s="103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1</v>
      </c>
      <c r="J14" s="7">
        <f t="shared" si="4"/>
        <v>0</v>
      </c>
      <c r="K14" s="81">
        <f t="shared" si="5"/>
        <v>0</v>
      </c>
      <c r="L14" s="102">
        <f t="shared" si="6"/>
      </c>
    </row>
    <row r="15" spans="4:12" ht="12.75">
      <c r="D15" s="133"/>
      <c r="E15" s="162">
        <v>10</v>
      </c>
      <c r="F15" s="103">
        <f t="shared" si="0"/>
        <v>0</v>
      </c>
      <c r="G15" s="7">
        <f t="shared" si="1"/>
        <v>0</v>
      </c>
      <c r="H15" s="7">
        <f t="shared" si="2"/>
        <v>1</v>
      </c>
      <c r="I15" s="7">
        <f t="shared" si="3"/>
        <v>0</v>
      </c>
      <c r="J15" s="7">
        <f t="shared" si="4"/>
        <v>0</v>
      </c>
      <c r="K15" s="81">
        <f t="shared" si="5"/>
        <v>0</v>
      </c>
      <c r="L15" s="102" t="str">
        <f t="shared" si="6"/>
        <v>Veľké bankovky</v>
      </c>
    </row>
    <row r="16" spans="4:12" ht="12.75">
      <c r="D16" s="133"/>
      <c r="E16" s="162">
        <v>13</v>
      </c>
      <c r="F16" s="103">
        <f t="shared" si="0"/>
        <v>0</v>
      </c>
      <c r="G16" s="7">
        <f t="shared" si="1"/>
        <v>0</v>
      </c>
      <c r="H16" s="7">
        <f t="shared" si="2"/>
        <v>1</v>
      </c>
      <c r="I16" s="7">
        <f t="shared" si="3"/>
        <v>0</v>
      </c>
      <c r="J16" s="7">
        <f t="shared" si="4"/>
        <v>1</v>
      </c>
      <c r="K16" s="81">
        <f t="shared" si="5"/>
        <v>1</v>
      </c>
      <c r="L16" s="102">
        <f t="shared" si="6"/>
      </c>
    </row>
    <row r="17" spans="4:12" ht="12.75">
      <c r="D17" s="133"/>
      <c r="E17" s="162">
        <v>16</v>
      </c>
      <c r="F17" s="103">
        <f t="shared" si="0"/>
        <v>0</v>
      </c>
      <c r="G17" s="7">
        <f t="shared" si="1"/>
        <v>0</v>
      </c>
      <c r="H17" s="7">
        <f t="shared" si="2"/>
        <v>1</v>
      </c>
      <c r="I17" s="7">
        <f t="shared" si="3"/>
        <v>0</v>
      </c>
      <c r="J17" s="7">
        <f t="shared" si="4"/>
        <v>3</v>
      </c>
      <c r="K17" s="81">
        <f t="shared" si="5"/>
        <v>0</v>
      </c>
      <c r="L17" s="102">
        <f t="shared" si="6"/>
      </c>
    </row>
    <row r="18" spans="4:12" ht="12.75">
      <c r="D18" s="133"/>
      <c r="E18" s="162">
        <v>19</v>
      </c>
      <c r="F18" s="103">
        <f t="shared" si="0"/>
        <v>0</v>
      </c>
      <c r="G18" s="7">
        <f t="shared" si="1"/>
        <v>0</v>
      </c>
      <c r="H18" s="7">
        <f t="shared" si="2"/>
        <v>1</v>
      </c>
      <c r="I18" s="7">
        <f t="shared" si="3"/>
        <v>1</v>
      </c>
      <c r="J18" s="7">
        <f t="shared" si="4"/>
        <v>1</v>
      </c>
      <c r="K18" s="81">
        <f t="shared" si="5"/>
        <v>0</v>
      </c>
      <c r="L18" s="102">
        <f t="shared" si="6"/>
      </c>
    </row>
    <row r="19" spans="4:12" ht="12.75">
      <c r="D19" s="133"/>
      <c r="E19" s="162">
        <v>22</v>
      </c>
      <c r="F19" s="103">
        <f t="shared" si="0"/>
        <v>0</v>
      </c>
      <c r="G19" s="7">
        <f t="shared" si="1"/>
        <v>0</v>
      </c>
      <c r="H19" s="7">
        <f t="shared" si="2"/>
        <v>2</v>
      </c>
      <c r="I19" s="7">
        <f t="shared" si="3"/>
        <v>0</v>
      </c>
      <c r="J19" s="7">
        <f t="shared" si="4"/>
        <v>1</v>
      </c>
      <c r="K19" s="81">
        <f t="shared" si="5"/>
        <v>0</v>
      </c>
      <c r="L19" s="102">
        <f t="shared" si="6"/>
      </c>
    </row>
    <row r="20" spans="4:12" ht="12.75">
      <c r="D20" s="133"/>
      <c r="E20" s="162">
        <v>25</v>
      </c>
      <c r="F20" s="103">
        <f t="shared" si="0"/>
        <v>0</v>
      </c>
      <c r="G20" s="7">
        <f t="shared" si="1"/>
        <v>1</v>
      </c>
      <c r="H20" s="7">
        <f t="shared" si="2"/>
        <v>0</v>
      </c>
      <c r="I20" s="7">
        <f t="shared" si="3"/>
        <v>0</v>
      </c>
      <c r="J20" s="7">
        <f t="shared" si="4"/>
        <v>0</v>
      </c>
      <c r="K20" s="81">
        <f t="shared" si="5"/>
        <v>0</v>
      </c>
      <c r="L20" s="102" t="str">
        <f t="shared" si="6"/>
        <v>Veľké bankovky</v>
      </c>
    </row>
    <row r="21" spans="4:12" ht="12.75">
      <c r="D21" s="133"/>
      <c r="E21" s="162">
        <v>152</v>
      </c>
      <c r="F21" s="103">
        <f t="shared" si="0"/>
        <v>3</v>
      </c>
      <c r="G21" s="7">
        <f t="shared" si="1"/>
        <v>0</v>
      </c>
      <c r="H21" s="7">
        <f t="shared" si="2"/>
        <v>0</v>
      </c>
      <c r="I21" s="7">
        <f t="shared" si="3"/>
        <v>0</v>
      </c>
      <c r="J21" s="7">
        <f t="shared" si="4"/>
        <v>1</v>
      </c>
      <c r="K21" s="81">
        <f t="shared" si="5"/>
        <v>0</v>
      </c>
      <c r="L21" s="102">
        <f t="shared" si="6"/>
      </c>
    </row>
    <row r="22" spans="4:12" ht="12.75">
      <c r="D22" s="133"/>
      <c r="E22" s="162">
        <v>31</v>
      </c>
      <c r="F22" s="103">
        <f t="shared" si="0"/>
        <v>0</v>
      </c>
      <c r="G22" s="7">
        <f t="shared" si="1"/>
        <v>1</v>
      </c>
      <c r="H22" s="7">
        <f t="shared" si="2"/>
        <v>0</v>
      </c>
      <c r="I22" s="7">
        <f t="shared" si="3"/>
        <v>0</v>
      </c>
      <c r="J22" s="7">
        <f t="shared" si="4"/>
        <v>3</v>
      </c>
      <c r="K22" s="81">
        <f t="shared" si="5"/>
        <v>0</v>
      </c>
      <c r="L22" s="102">
        <f t="shared" si="6"/>
      </c>
    </row>
    <row r="23" spans="4:12" ht="12.75">
      <c r="D23" s="133"/>
      <c r="E23" s="162">
        <v>34</v>
      </c>
      <c r="F23" s="103">
        <f t="shared" si="0"/>
        <v>0</v>
      </c>
      <c r="G23" s="7">
        <f t="shared" si="1"/>
        <v>1</v>
      </c>
      <c r="H23" s="7">
        <f t="shared" si="2"/>
        <v>0</v>
      </c>
      <c r="I23" s="7">
        <f t="shared" si="3"/>
        <v>1</v>
      </c>
      <c r="J23" s="7">
        <f t="shared" si="4"/>
        <v>1</v>
      </c>
      <c r="K23" s="81">
        <f t="shared" si="5"/>
        <v>0</v>
      </c>
      <c r="L23" s="102">
        <f t="shared" si="6"/>
      </c>
    </row>
    <row r="24" spans="4:12" ht="12.75">
      <c r="D24" s="133"/>
      <c r="E24" s="162">
        <v>37</v>
      </c>
      <c r="F24" s="103">
        <f t="shared" si="0"/>
        <v>0</v>
      </c>
      <c r="G24" s="7">
        <f t="shared" si="1"/>
        <v>1</v>
      </c>
      <c r="H24" s="7">
        <f t="shared" si="2"/>
        <v>1</v>
      </c>
      <c r="I24" s="7">
        <f t="shared" si="3"/>
        <v>0</v>
      </c>
      <c r="J24" s="7">
        <f t="shared" si="4"/>
        <v>1</v>
      </c>
      <c r="K24" s="81">
        <f t="shared" si="5"/>
        <v>0</v>
      </c>
      <c r="L24" s="102">
        <f t="shared" si="6"/>
      </c>
    </row>
    <row r="25" spans="4:12" ht="12.75">
      <c r="D25" s="133"/>
      <c r="E25" s="162">
        <v>40</v>
      </c>
      <c r="F25" s="103">
        <f t="shared" si="0"/>
        <v>0</v>
      </c>
      <c r="G25" s="7">
        <f t="shared" si="1"/>
        <v>1</v>
      </c>
      <c r="H25" s="7">
        <f t="shared" si="2"/>
        <v>1</v>
      </c>
      <c r="I25" s="7">
        <f t="shared" si="3"/>
        <v>0</v>
      </c>
      <c r="J25" s="7">
        <f t="shared" si="4"/>
        <v>2</v>
      </c>
      <c r="K25" s="81">
        <f t="shared" si="5"/>
        <v>1</v>
      </c>
      <c r="L25" s="102">
        <f t="shared" si="6"/>
      </c>
    </row>
    <row r="26" spans="4:12" ht="12.75">
      <c r="D26" s="133"/>
      <c r="E26" s="162">
        <v>43</v>
      </c>
      <c r="F26" s="103">
        <f t="shared" si="0"/>
        <v>0</v>
      </c>
      <c r="G26" s="7">
        <f t="shared" si="1"/>
        <v>1</v>
      </c>
      <c r="H26" s="7">
        <f t="shared" si="2"/>
        <v>1</v>
      </c>
      <c r="I26" s="7">
        <f t="shared" si="3"/>
        <v>1</v>
      </c>
      <c r="J26" s="7">
        <f t="shared" si="4"/>
        <v>0</v>
      </c>
      <c r="K26" s="81">
        <f t="shared" si="5"/>
        <v>1</v>
      </c>
      <c r="L26" s="102">
        <f t="shared" si="6"/>
      </c>
    </row>
    <row r="27" spans="4:12" ht="12.75">
      <c r="D27" s="133"/>
      <c r="E27" s="162">
        <v>75</v>
      </c>
      <c r="F27" s="103">
        <f t="shared" si="0"/>
        <v>1</v>
      </c>
      <c r="G27" s="7">
        <f t="shared" si="1"/>
        <v>1</v>
      </c>
      <c r="H27" s="7">
        <f t="shared" si="2"/>
        <v>0</v>
      </c>
      <c r="I27" s="7">
        <f t="shared" si="3"/>
        <v>0</v>
      </c>
      <c r="J27" s="7">
        <f t="shared" si="4"/>
        <v>0</v>
      </c>
      <c r="K27" s="81">
        <f t="shared" si="5"/>
        <v>0</v>
      </c>
      <c r="L27" s="102" t="str">
        <f t="shared" si="6"/>
        <v>Veľké bankovky</v>
      </c>
    </row>
    <row r="28" spans="4:12" ht="12.75">
      <c r="D28" s="133"/>
      <c r="E28" s="162">
        <v>49</v>
      </c>
      <c r="F28" s="103">
        <f t="shared" si="0"/>
        <v>0</v>
      </c>
      <c r="G28" s="7">
        <f t="shared" si="1"/>
        <v>1</v>
      </c>
      <c r="H28" s="7">
        <f t="shared" si="2"/>
        <v>2</v>
      </c>
      <c r="I28" s="7">
        <f t="shared" si="3"/>
        <v>0</v>
      </c>
      <c r="J28" s="7">
        <f t="shared" si="4"/>
        <v>2</v>
      </c>
      <c r="K28" s="81">
        <f t="shared" si="5"/>
        <v>0</v>
      </c>
      <c r="L28" s="102">
        <f t="shared" si="6"/>
      </c>
    </row>
    <row r="29" spans="4:12" ht="12.75">
      <c r="D29" s="133"/>
      <c r="E29" s="162">
        <v>52</v>
      </c>
      <c r="F29" s="103">
        <f t="shared" si="0"/>
        <v>1</v>
      </c>
      <c r="G29" s="7">
        <f t="shared" si="1"/>
        <v>0</v>
      </c>
      <c r="H29" s="7">
        <f t="shared" si="2"/>
        <v>0</v>
      </c>
      <c r="I29" s="7">
        <f t="shared" si="3"/>
        <v>0</v>
      </c>
      <c r="J29" s="7">
        <f t="shared" si="4"/>
        <v>1</v>
      </c>
      <c r="K29" s="81">
        <f t="shared" si="5"/>
        <v>0</v>
      </c>
      <c r="L29" s="102">
        <f t="shared" si="6"/>
      </c>
    </row>
    <row r="30" spans="4:12" ht="12.75">
      <c r="D30" s="133"/>
      <c r="E30" s="162">
        <v>55</v>
      </c>
      <c r="F30" s="103">
        <f t="shared" si="0"/>
        <v>1</v>
      </c>
      <c r="G30" s="7">
        <f t="shared" si="1"/>
        <v>0</v>
      </c>
      <c r="H30" s="7">
        <f t="shared" si="2"/>
        <v>0</v>
      </c>
      <c r="I30" s="7">
        <f t="shared" si="3"/>
        <v>0</v>
      </c>
      <c r="J30" s="7">
        <f t="shared" si="4"/>
        <v>2</v>
      </c>
      <c r="K30" s="81">
        <f t="shared" si="5"/>
        <v>1</v>
      </c>
      <c r="L30" s="102">
        <f t="shared" si="6"/>
      </c>
    </row>
    <row r="31" spans="4:12" ht="12.75">
      <c r="D31" s="133"/>
      <c r="E31" s="162">
        <v>58</v>
      </c>
      <c r="F31" s="103">
        <f t="shared" si="0"/>
        <v>1</v>
      </c>
      <c r="G31" s="7">
        <f t="shared" si="1"/>
        <v>0</v>
      </c>
      <c r="H31" s="7">
        <f t="shared" si="2"/>
        <v>0</v>
      </c>
      <c r="I31" s="7">
        <f t="shared" si="3"/>
        <v>1</v>
      </c>
      <c r="J31" s="7">
        <f t="shared" si="4"/>
        <v>0</v>
      </c>
      <c r="K31" s="81">
        <f t="shared" si="5"/>
        <v>1</v>
      </c>
      <c r="L31" s="102">
        <f t="shared" si="6"/>
      </c>
    </row>
    <row r="32" spans="4:12" ht="12.75">
      <c r="D32" s="133"/>
      <c r="E32" s="162">
        <v>61</v>
      </c>
      <c r="F32" s="103">
        <f t="shared" si="0"/>
        <v>1</v>
      </c>
      <c r="G32" s="7">
        <f t="shared" si="1"/>
        <v>0</v>
      </c>
      <c r="H32" s="7">
        <f t="shared" si="2"/>
        <v>1</v>
      </c>
      <c r="I32" s="7">
        <f t="shared" si="3"/>
        <v>0</v>
      </c>
      <c r="J32" s="7">
        <f t="shared" si="4"/>
        <v>0</v>
      </c>
      <c r="K32" s="81">
        <f t="shared" si="5"/>
        <v>1</v>
      </c>
      <c r="L32" s="102">
        <f t="shared" si="6"/>
      </c>
    </row>
    <row r="33" spans="4:12" ht="12.75">
      <c r="D33" s="133"/>
      <c r="E33" s="162">
        <v>64</v>
      </c>
      <c r="F33" s="103">
        <f t="shared" si="0"/>
        <v>1</v>
      </c>
      <c r="G33" s="7">
        <f t="shared" si="1"/>
        <v>0</v>
      </c>
      <c r="H33" s="7">
        <f t="shared" si="2"/>
        <v>1</v>
      </c>
      <c r="I33" s="7">
        <f t="shared" si="3"/>
        <v>0</v>
      </c>
      <c r="J33" s="7">
        <f t="shared" si="4"/>
        <v>2</v>
      </c>
      <c r="K33" s="81">
        <f t="shared" si="5"/>
        <v>0</v>
      </c>
      <c r="L33" s="102">
        <f t="shared" si="6"/>
      </c>
    </row>
    <row r="34" spans="4:12" ht="12.75">
      <c r="D34" s="133"/>
      <c r="E34" s="162">
        <v>67</v>
      </c>
      <c r="F34" s="103">
        <f t="shared" si="0"/>
        <v>1</v>
      </c>
      <c r="G34" s="7">
        <f t="shared" si="1"/>
        <v>0</v>
      </c>
      <c r="H34" s="7">
        <f t="shared" si="2"/>
        <v>1</v>
      </c>
      <c r="I34" s="7">
        <f t="shared" si="3"/>
        <v>1</v>
      </c>
      <c r="J34" s="7">
        <f t="shared" si="4"/>
        <v>0</v>
      </c>
      <c r="K34" s="81">
        <f t="shared" si="5"/>
        <v>0</v>
      </c>
      <c r="L34" s="102">
        <f t="shared" si="6"/>
      </c>
    </row>
    <row r="35" spans="4:12" ht="12.75">
      <c r="D35" s="133"/>
      <c r="E35" s="162">
        <v>70</v>
      </c>
      <c r="F35" s="103">
        <f t="shared" si="0"/>
        <v>1</v>
      </c>
      <c r="G35" s="7">
        <f t="shared" si="1"/>
        <v>0</v>
      </c>
      <c r="H35" s="7">
        <f t="shared" si="2"/>
        <v>2</v>
      </c>
      <c r="I35" s="7">
        <f t="shared" si="3"/>
        <v>0</v>
      </c>
      <c r="J35" s="7">
        <f t="shared" si="4"/>
        <v>0</v>
      </c>
      <c r="K35" s="81">
        <f t="shared" si="5"/>
        <v>0</v>
      </c>
      <c r="L35" s="102" t="str">
        <f t="shared" si="6"/>
        <v>Veľké bankovky</v>
      </c>
    </row>
    <row r="36" spans="4:12" ht="12.75">
      <c r="D36" s="133"/>
      <c r="E36" s="162">
        <v>128</v>
      </c>
      <c r="F36" s="103">
        <f t="shared" si="0"/>
        <v>2</v>
      </c>
      <c r="G36" s="7">
        <f t="shared" si="1"/>
        <v>1</v>
      </c>
      <c r="H36" s="7">
        <f t="shared" si="2"/>
        <v>0</v>
      </c>
      <c r="I36" s="7">
        <f t="shared" si="3"/>
        <v>0</v>
      </c>
      <c r="J36" s="7">
        <f t="shared" si="4"/>
        <v>1</v>
      </c>
      <c r="K36" s="81">
        <f t="shared" si="5"/>
        <v>1</v>
      </c>
      <c r="L36" s="102">
        <f t="shared" si="6"/>
      </c>
    </row>
    <row r="37" spans="4:12" ht="12.75">
      <c r="D37" s="133"/>
      <c r="E37" s="162">
        <v>76</v>
      </c>
      <c r="F37" s="103">
        <f t="shared" si="0"/>
        <v>1</v>
      </c>
      <c r="G37" s="7">
        <f t="shared" si="1"/>
        <v>1</v>
      </c>
      <c r="H37" s="7">
        <f t="shared" si="2"/>
        <v>0</v>
      </c>
      <c r="I37" s="7">
        <f t="shared" si="3"/>
        <v>0</v>
      </c>
      <c r="J37" s="7">
        <f t="shared" si="4"/>
        <v>0</v>
      </c>
      <c r="K37" s="81">
        <f t="shared" si="5"/>
        <v>1</v>
      </c>
      <c r="L37" s="102">
        <f t="shared" si="6"/>
      </c>
    </row>
    <row r="38" spans="4:12" ht="12.75">
      <c r="D38" s="133"/>
      <c r="E38" s="162">
        <v>79</v>
      </c>
      <c r="F38" s="103">
        <f t="shared" si="0"/>
        <v>1</v>
      </c>
      <c r="G38" s="7">
        <f t="shared" si="1"/>
        <v>1</v>
      </c>
      <c r="H38" s="7">
        <f t="shared" si="2"/>
        <v>0</v>
      </c>
      <c r="I38" s="7">
        <f t="shared" si="3"/>
        <v>0</v>
      </c>
      <c r="J38" s="7">
        <f t="shared" si="4"/>
        <v>2</v>
      </c>
      <c r="K38" s="81">
        <f t="shared" si="5"/>
        <v>0</v>
      </c>
      <c r="L38" s="102">
        <f t="shared" si="6"/>
      </c>
    </row>
    <row r="39" spans="4:12" ht="12.75">
      <c r="D39" s="133"/>
      <c r="E39" s="162">
        <v>82</v>
      </c>
      <c r="F39" s="103">
        <f t="shared" si="0"/>
        <v>1</v>
      </c>
      <c r="G39" s="7">
        <f t="shared" si="1"/>
        <v>1</v>
      </c>
      <c r="H39" s="7">
        <f t="shared" si="2"/>
        <v>0</v>
      </c>
      <c r="I39" s="7">
        <f t="shared" si="3"/>
        <v>1</v>
      </c>
      <c r="J39" s="7">
        <f t="shared" si="4"/>
        <v>0</v>
      </c>
      <c r="K39" s="81">
        <f t="shared" si="5"/>
        <v>0</v>
      </c>
      <c r="L39" s="102">
        <f t="shared" si="6"/>
      </c>
    </row>
    <row r="40" spans="4:12" ht="12.75">
      <c r="D40" s="133"/>
      <c r="E40" s="162">
        <v>85</v>
      </c>
      <c r="F40" s="103">
        <f t="shared" si="0"/>
        <v>1</v>
      </c>
      <c r="G40" s="7">
        <f t="shared" si="1"/>
        <v>1</v>
      </c>
      <c r="H40" s="7">
        <f t="shared" si="2"/>
        <v>1</v>
      </c>
      <c r="I40" s="7">
        <f t="shared" si="3"/>
        <v>0</v>
      </c>
      <c r="J40" s="7">
        <f t="shared" si="4"/>
        <v>0</v>
      </c>
      <c r="K40" s="81">
        <f t="shared" si="5"/>
        <v>0</v>
      </c>
      <c r="L40" s="102" t="str">
        <f t="shared" si="6"/>
        <v>Veľké bankovky</v>
      </c>
    </row>
    <row r="41" spans="4:12" ht="12.75">
      <c r="D41" s="133"/>
      <c r="E41" s="162">
        <v>88</v>
      </c>
      <c r="F41" s="103">
        <f t="shared" si="0"/>
        <v>1</v>
      </c>
      <c r="G41" s="7">
        <f t="shared" si="1"/>
        <v>1</v>
      </c>
      <c r="H41" s="7">
        <f t="shared" si="2"/>
        <v>1</v>
      </c>
      <c r="I41" s="7">
        <f t="shared" si="3"/>
        <v>0</v>
      </c>
      <c r="J41" s="7">
        <f t="shared" si="4"/>
        <v>1</v>
      </c>
      <c r="K41" s="81">
        <f t="shared" si="5"/>
        <v>1</v>
      </c>
      <c r="L41" s="102">
        <f t="shared" si="6"/>
      </c>
    </row>
    <row r="42" spans="4:12" ht="12.75">
      <c r="D42" s="133"/>
      <c r="E42" s="162">
        <v>91</v>
      </c>
      <c r="F42" s="103">
        <f t="shared" si="0"/>
        <v>1</v>
      </c>
      <c r="G42" s="7">
        <f t="shared" si="1"/>
        <v>1</v>
      </c>
      <c r="H42" s="7">
        <f t="shared" si="2"/>
        <v>1</v>
      </c>
      <c r="I42" s="7">
        <f t="shared" si="3"/>
        <v>0</v>
      </c>
      <c r="J42" s="7">
        <f t="shared" si="4"/>
        <v>3</v>
      </c>
      <c r="K42" s="81">
        <f t="shared" si="5"/>
        <v>0</v>
      </c>
      <c r="L42" s="102">
        <f t="shared" si="6"/>
      </c>
    </row>
    <row r="43" spans="4:12" ht="12.75">
      <c r="D43" s="133"/>
      <c r="E43" s="162">
        <v>94</v>
      </c>
      <c r="F43" s="103">
        <f t="shared" si="0"/>
        <v>1</v>
      </c>
      <c r="G43" s="7">
        <f t="shared" si="1"/>
        <v>1</v>
      </c>
      <c r="H43" s="7">
        <f t="shared" si="2"/>
        <v>1</v>
      </c>
      <c r="I43" s="7">
        <f t="shared" si="3"/>
        <v>1</v>
      </c>
      <c r="J43" s="7">
        <f t="shared" si="4"/>
        <v>1</v>
      </c>
      <c r="K43" s="81">
        <f t="shared" si="5"/>
        <v>0</v>
      </c>
      <c r="L43" s="102">
        <f t="shared" si="6"/>
      </c>
    </row>
    <row r="44" spans="4:12" ht="13.5" thickBot="1">
      <c r="D44" s="133"/>
      <c r="E44" s="162">
        <v>97</v>
      </c>
      <c r="F44" s="104">
        <f t="shared" si="0"/>
        <v>1</v>
      </c>
      <c r="G44" s="84">
        <f t="shared" si="1"/>
        <v>1</v>
      </c>
      <c r="H44" s="84">
        <f t="shared" si="2"/>
        <v>2</v>
      </c>
      <c r="I44" s="84">
        <f t="shared" si="3"/>
        <v>0</v>
      </c>
      <c r="J44" s="84">
        <f t="shared" si="4"/>
        <v>1</v>
      </c>
      <c r="K44" s="85">
        <f t="shared" si="5"/>
        <v>0</v>
      </c>
      <c r="L44" s="102">
        <f t="shared" si="6"/>
      </c>
    </row>
  </sheetData>
  <sheetProtection/>
  <mergeCells count="2">
    <mergeCell ref="F10:K10"/>
    <mergeCell ref="D12:D44"/>
  </mergeCells>
  <conditionalFormatting sqref="F12:K44">
    <cfRule type="cellIs" priority="1" dxfId="3" operator="greaterThan" stopIfTrue="1">
      <formula>2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J17" sqref="J17"/>
    </sheetView>
  </sheetViews>
  <sheetFormatPr defaultColWidth="9.00390625" defaultRowHeight="12.75"/>
  <cols>
    <col min="5" max="5" width="13.00390625" style="0" customWidth="1"/>
    <col min="9" max="9" width="25.625" style="0" customWidth="1"/>
    <col min="10" max="10" width="20.875" style="0" customWidth="1"/>
  </cols>
  <sheetData>
    <row r="1" spans="1:2" ht="90" customHeight="1">
      <c r="A1" s="139"/>
      <c r="B1" s="139"/>
    </row>
    <row r="2" ht="12.75">
      <c r="A2" t="s">
        <v>55</v>
      </c>
    </row>
    <row r="3" ht="12.75">
      <c r="A3" t="s">
        <v>56</v>
      </c>
    </row>
    <row r="5" spans="1:5" ht="23.25">
      <c r="A5" s="134" t="s">
        <v>57</v>
      </c>
      <c r="B5" s="134"/>
      <c r="C5" s="134"/>
      <c r="D5" s="134"/>
      <c r="E5" s="134"/>
    </row>
    <row r="6" spans="1:5" ht="19.5" thickBot="1">
      <c r="A6" s="135" t="s">
        <v>58</v>
      </c>
      <c r="B6" s="135"/>
      <c r="C6" s="135"/>
      <c r="D6" s="135"/>
      <c r="E6" s="135"/>
    </row>
    <row r="7" spans="3:19" ht="25.5">
      <c r="C7" s="12" t="s">
        <v>59</v>
      </c>
      <c r="D7" s="12" t="s">
        <v>60</v>
      </c>
      <c r="E7" s="19" t="s">
        <v>61</v>
      </c>
      <c r="G7" s="136" t="s">
        <v>62</v>
      </c>
      <c r="H7" s="136"/>
      <c r="I7" s="60" t="s">
        <v>63</v>
      </c>
      <c r="J7" s="59" t="s">
        <v>64</v>
      </c>
      <c r="L7" s="107"/>
      <c r="M7" s="108"/>
      <c r="N7" s="108"/>
      <c r="O7" s="108"/>
      <c r="P7" s="108"/>
      <c r="Q7" s="108"/>
      <c r="R7" s="108"/>
      <c r="S7" s="109"/>
    </row>
    <row r="8" spans="1:19" ht="13.5" thickBot="1">
      <c r="A8" s="137" t="s">
        <v>65</v>
      </c>
      <c r="B8" s="138"/>
      <c r="C8" s="61">
        <v>0</v>
      </c>
      <c r="D8" s="62">
        <v>1</v>
      </c>
      <c r="E8" s="68">
        <v>0.34</v>
      </c>
      <c r="G8" s="63">
        <v>0.5376388888888889</v>
      </c>
      <c r="H8" s="63">
        <v>0.5403009259259259</v>
      </c>
      <c r="I8" s="163">
        <f>(H8-G8)*24*60*60</f>
        <v>230.0000000000008</v>
      </c>
      <c r="J8" s="170">
        <f>(I8/60)*$E$8+20%*(I8/60)*$E$8</f>
        <v>1.5640000000000058</v>
      </c>
      <c r="L8" s="166" t="s">
        <v>163</v>
      </c>
      <c r="M8" s="111"/>
      <c r="N8" s="111"/>
      <c r="O8" s="111"/>
      <c r="P8" s="111"/>
      <c r="Q8" s="111"/>
      <c r="R8" s="111"/>
      <c r="S8" s="112"/>
    </row>
    <row r="9" spans="1:19" ht="13.5" thickBot="1">
      <c r="A9" s="9" t="s">
        <v>66</v>
      </c>
      <c r="B9" s="64">
        <v>0.2</v>
      </c>
      <c r="G9" s="63">
        <v>0.6582870370370371</v>
      </c>
      <c r="H9" s="63">
        <v>0.6590393518518519</v>
      </c>
      <c r="I9" s="163">
        <f aca="true" t="shared" si="0" ref="I9:I16">(H9-G9)*24*60*60</f>
        <v>65.00000000000377</v>
      </c>
      <c r="J9" s="170">
        <f aca="true" t="shared" si="1" ref="J9:J16">(I9/60)*$E$8+20%*(I9/60)*$E$8</f>
        <v>0.44200000000002565</v>
      </c>
      <c r="L9" s="167"/>
      <c r="M9" s="111"/>
      <c r="N9" s="111"/>
      <c r="O9" s="111"/>
      <c r="P9" s="111"/>
      <c r="Q9" s="111"/>
      <c r="R9" s="111"/>
      <c r="S9" s="112"/>
    </row>
    <row r="10" spans="7:19" ht="12.75">
      <c r="G10" s="63">
        <v>0.7490625</v>
      </c>
      <c r="H10" s="63">
        <v>0.7507175925925926</v>
      </c>
      <c r="I10" s="163">
        <f t="shared" si="0"/>
        <v>143.00000000000637</v>
      </c>
      <c r="J10" s="170">
        <f t="shared" si="1"/>
        <v>0.9724000000000433</v>
      </c>
      <c r="L10" s="168" t="s">
        <v>161</v>
      </c>
      <c r="M10" s="111"/>
      <c r="N10" s="111"/>
      <c r="O10" s="111"/>
      <c r="P10" s="111"/>
      <c r="Q10" s="111"/>
      <c r="R10" s="111">
        <v>1.3</v>
      </c>
      <c r="S10" s="112"/>
    </row>
    <row r="11" spans="7:19" ht="12.75">
      <c r="G11" s="63">
        <v>0.7833101851851851</v>
      </c>
      <c r="H11" s="63">
        <v>0.78375</v>
      </c>
      <c r="I11" s="163">
        <f t="shared" si="0"/>
        <v>37.999999999999545</v>
      </c>
      <c r="J11" s="170">
        <f t="shared" si="1"/>
        <v>0.2583999999999969</v>
      </c>
      <c r="L11" s="169" t="s">
        <v>162</v>
      </c>
      <c r="M11" s="111"/>
      <c r="N11" s="111"/>
      <c r="O11" s="111"/>
      <c r="P11" s="111"/>
      <c r="Q11" s="111"/>
      <c r="R11" s="165">
        <v>0.26</v>
      </c>
      <c r="S11" s="112"/>
    </row>
    <row r="12" spans="7:19" ht="12.75">
      <c r="G12" s="63">
        <v>0.8423263888888889</v>
      </c>
      <c r="H12" s="63">
        <v>0.8663425925925926</v>
      </c>
      <c r="I12" s="163">
        <f t="shared" si="0"/>
        <v>2075.0000000000014</v>
      </c>
      <c r="J12" s="170">
        <f t="shared" si="1"/>
        <v>14.11000000000001</v>
      </c>
      <c r="L12" s="110"/>
      <c r="M12" s="111"/>
      <c r="N12" s="111"/>
      <c r="O12" s="111"/>
      <c r="P12" s="111"/>
      <c r="Q12" s="111"/>
      <c r="R12" s="111">
        <v>1.56</v>
      </c>
      <c r="S12" s="112"/>
    </row>
    <row r="13" spans="7:19" ht="12.75">
      <c r="G13" s="63">
        <v>0.956724537037037</v>
      </c>
      <c r="H13" s="63">
        <v>0.9584953703703704</v>
      </c>
      <c r="I13" s="163">
        <f t="shared" si="0"/>
        <v>153.00000000000472</v>
      </c>
      <c r="J13" s="170">
        <f t="shared" si="1"/>
        <v>1.040400000000032</v>
      </c>
      <c r="L13" s="110"/>
      <c r="M13" s="111"/>
      <c r="N13" s="111"/>
      <c r="O13" s="111"/>
      <c r="P13" s="111"/>
      <c r="Q13" s="111"/>
      <c r="R13" s="111"/>
      <c r="S13" s="112"/>
    </row>
    <row r="14" spans="7:19" ht="13.5" thickBot="1">
      <c r="G14" s="63">
        <v>0.32722222222222225</v>
      </c>
      <c r="H14" s="63">
        <v>0.33069444444444446</v>
      </c>
      <c r="I14" s="163">
        <f t="shared" si="0"/>
        <v>299.9999999999989</v>
      </c>
      <c r="J14" s="170">
        <f t="shared" si="1"/>
        <v>2.039999999999993</v>
      </c>
      <c r="L14" s="113"/>
      <c r="M14" s="114"/>
      <c r="N14" s="114"/>
      <c r="O14" s="114"/>
      <c r="P14" s="114"/>
      <c r="Q14" s="114"/>
      <c r="R14" s="114"/>
      <c r="S14" s="115"/>
    </row>
    <row r="15" spans="7:10" ht="12.75">
      <c r="G15" s="63">
        <v>0.33284722222222224</v>
      </c>
      <c r="H15" s="63">
        <v>0.3351388888888889</v>
      </c>
      <c r="I15" s="163">
        <f t="shared" si="0"/>
        <v>197.99999999999739</v>
      </c>
      <c r="J15" s="170">
        <f t="shared" si="1"/>
        <v>1.3463999999999823</v>
      </c>
    </row>
    <row r="16" spans="7:10" ht="13.5" thickBot="1">
      <c r="G16" s="63">
        <v>0.4077777777777778</v>
      </c>
      <c r="H16" s="63">
        <v>0.41055555555555556</v>
      </c>
      <c r="I16" s="163">
        <f t="shared" si="0"/>
        <v>239.99999999999915</v>
      </c>
      <c r="J16" s="171">
        <f t="shared" si="1"/>
        <v>1.6319999999999943</v>
      </c>
    </row>
    <row r="17" spans="8:10" ht="13.5" thickBot="1">
      <c r="H17" t="s">
        <v>67</v>
      </c>
      <c r="I17" s="164">
        <f>SUM(I8:I16)</f>
        <v>3442.000000000012</v>
      </c>
      <c r="J17" s="172">
        <f>SUM(J8:J16)</f>
        <v>23.40560000000008</v>
      </c>
    </row>
  </sheetData>
  <sheetProtection/>
  <mergeCells count="5">
    <mergeCell ref="A5:E5"/>
    <mergeCell ref="A6:E6"/>
    <mergeCell ref="G7:H7"/>
    <mergeCell ref="A8:B8"/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F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125" style="0" bestFit="1" customWidth="1"/>
    <col min="3" max="3" width="12.00390625" style="0" customWidth="1"/>
    <col min="4" max="4" width="12.75390625" style="0" bestFit="1" customWidth="1"/>
    <col min="5" max="5" width="12.875" style="0" bestFit="1" customWidth="1"/>
    <col min="6" max="6" width="19.75390625" style="0" customWidth="1"/>
  </cols>
  <sheetData>
    <row r="2" spans="1:6" ht="15">
      <c r="A2" s="4" t="s">
        <v>2</v>
      </c>
      <c r="B2" s="4"/>
      <c r="F2" s="5" t="s">
        <v>69</v>
      </c>
    </row>
    <row r="3" spans="1:2" ht="15">
      <c r="A3" s="4" t="s">
        <v>3</v>
      </c>
      <c r="B3" s="4"/>
    </row>
    <row r="4" spans="1:2" ht="15.75">
      <c r="A4" s="4"/>
      <c r="B4" s="4" t="s">
        <v>16</v>
      </c>
    </row>
    <row r="5" spans="1:2" ht="15.75">
      <c r="A5" s="4"/>
      <c r="B5" s="4" t="s">
        <v>17</v>
      </c>
    </row>
    <row r="6" spans="1:2" ht="15.75">
      <c r="A6" s="4"/>
      <c r="B6" s="4" t="s">
        <v>18</v>
      </c>
    </row>
    <row r="7" ht="15">
      <c r="A7" s="6" t="s">
        <v>19</v>
      </c>
    </row>
    <row r="8" ht="15">
      <c r="A8" s="4"/>
    </row>
    <row r="9" spans="2:6" ht="25.5" customHeight="1">
      <c r="B9" s="140" t="s">
        <v>4</v>
      </c>
      <c r="C9" s="140" t="s">
        <v>5</v>
      </c>
      <c r="D9" s="140" t="s">
        <v>6</v>
      </c>
      <c r="E9" s="140" t="s">
        <v>7</v>
      </c>
      <c r="F9" s="140"/>
    </row>
    <row r="10" spans="2:6" ht="12.75">
      <c r="B10" s="140"/>
      <c r="C10" s="140"/>
      <c r="D10" s="140"/>
      <c r="E10" s="3" t="s">
        <v>8</v>
      </c>
      <c r="F10" s="3" t="s">
        <v>9</v>
      </c>
    </row>
    <row r="11" spans="2:6" ht="12.75">
      <c r="B11" s="7" t="s">
        <v>10</v>
      </c>
      <c r="C11" s="67">
        <v>8690</v>
      </c>
      <c r="D11" s="67">
        <v>2400</v>
      </c>
      <c r="E11" s="173">
        <f>ROUNDUP((D11/C11),2)</f>
        <v>0.28</v>
      </c>
      <c r="F11" s="7" t="str">
        <f>IF(E11&lt;=60%,"bežná údržba",IF(E11&lt;=90%,"generálna prehliadka","vyradiť"))</f>
        <v>bežná údržba</v>
      </c>
    </row>
    <row r="12" spans="2:6" ht="12.75">
      <c r="B12" s="7" t="s">
        <v>11</v>
      </c>
      <c r="C12" s="67">
        <v>6750</v>
      </c>
      <c r="D12" s="67">
        <v>500</v>
      </c>
      <c r="E12" s="173">
        <f>ROUNDUP((D12/C12),2)</f>
        <v>0.08</v>
      </c>
      <c r="F12" s="7" t="str">
        <f>IF(E12&lt;=60%,"bežná údržba",IF(E12&lt;=90%,"generálna prehliadka","vyradiť"))</f>
        <v>bežná údržba</v>
      </c>
    </row>
    <row r="13" spans="2:6" ht="12.75">
      <c r="B13" s="7" t="s">
        <v>12</v>
      </c>
      <c r="C13" s="67">
        <v>9000</v>
      </c>
      <c r="D13" s="67">
        <v>7200</v>
      </c>
      <c r="E13" s="173">
        <f>ROUNDUP((D13/C13),2)</f>
        <v>0.8</v>
      </c>
      <c r="F13" s="7" t="str">
        <f>IF(E13&lt;=60%,"bežná údržba",IF(E13&lt;=90%,"generálna prehliadka","vyradiť"))</f>
        <v>generálna prehliadka</v>
      </c>
    </row>
    <row r="14" spans="2:6" ht="12.75">
      <c r="B14" s="7" t="s">
        <v>13</v>
      </c>
      <c r="C14" s="67">
        <v>4500</v>
      </c>
      <c r="D14" s="67">
        <v>2800</v>
      </c>
      <c r="E14" s="173">
        <f>ROUNDUP((D14/C14),2)</f>
        <v>0.63</v>
      </c>
      <c r="F14" s="7" t="str">
        <f>IF(E14&lt;=60%,"bežná údržba",IF(E14&lt;=90%,"generálna prehliadka","vyradiť"))</f>
        <v>generálna prehliadka</v>
      </c>
    </row>
    <row r="15" spans="2:6" ht="12.75">
      <c r="B15" s="7" t="s">
        <v>14</v>
      </c>
      <c r="C15" s="67">
        <v>38900</v>
      </c>
      <c r="D15" s="67">
        <v>12500</v>
      </c>
      <c r="E15" s="173">
        <f>ROUNDUP((D15/C15),2)</f>
        <v>0.33</v>
      </c>
      <c r="F15" s="7" t="str">
        <f>IF(E15&lt;=60%,"bežná údržba",IF(E15&lt;=90%,"generálna prehliadka","vyradiť"))</f>
        <v>bežná údržba</v>
      </c>
    </row>
    <row r="16" spans="2:6" ht="12.75">
      <c r="B16" s="7" t="s">
        <v>15</v>
      </c>
      <c r="C16" s="67">
        <v>22690</v>
      </c>
      <c r="D16" s="67">
        <v>20500</v>
      </c>
      <c r="E16" s="173">
        <f>ROUNDUP((D16/C16),2)</f>
        <v>0.91</v>
      </c>
      <c r="F16" s="7" t="str">
        <f>IF(E16&lt;=60%,"bežná údržba",IF(E16&lt;=90%,"generálna prehliadka","vyradiť"))</f>
        <v>vyradiť</v>
      </c>
    </row>
  </sheetData>
  <sheetProtection/>
  <mergeCells count="4">
    <mergeCell ref="B9:B10"/>
    <mergeCell ref="C9:C10"/>
    <mergeCell ref="D9:D10"/>
    <mergeCell ref="E9:F9"/>
  </mergeCells>
  <conditionalFormatting sqref="F11:F16">
    <cfRule type="containsText" priority="1" dxfId="4" operator="containsText" stopIfTrue="1" text="vyradiť">
      <formula>NOT(ISERROR(SEARCH("vyradiť",F11)))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125" style="87" customWidth="1"/>
    <col min="2" max="2" width="11.25390625" style="87" customWidth="1"/>
    <col min="3" max="3" width="10.125" style="87" customWidth="1"/>
    <col min="4" max="4" width="9.125" style="87" customWidth="1"/>
    <col min="5" max="5" width="14.75390625" style="87" customWidth="1"/>
    <col min="6" max="6" width="20.75390625" style="87" customWidth="1"/>
    <col min="7" max="7" width="16.375" style="87" customWidth="1"/>
    <col min="8" max="16384" width="9.125" style="87" customWidth="1"/>
  </cols>
  <sheetData>
    <row r="1" ht="12.75">
      <c r="A1" s="86" t="s">
        <v>96</v>
      </c>
    </row>
    <row r="2" ht="15.75">
      <c r="A2" s="88" t="s">
        <v>97</v>
      </c>
    </row>
    <row r="3" ht="15.75">
      <c r="A3" s="88" t="s">
        <v>98</v>
      </c>
    </row>
    <row r="4" ht="15.75">
      <c r="A4" s="88" t="s">
        <v>99</v>
      </c>
    </row>
    <row r="5" ht="15.75">
      <c r="A5" s="88" t="s">
        <v>100</v>
      </c>
    </row>
    <row r="6" ht="15.75">
      <c r="A6" s="88" t="s">
        <v>101</v>
      </c>
    </row>
    <row r="7" ht="15.75">
      <c r="A7" s="88"/>
    </row>
    <row r="8" ht="13.5" thickBot="1"/>
    <row r="9" spans="1:7" ht="24" thickBot="1">
      <c r="A9" s="141" t="s">
        <v>102</v>
      </c>
      <c r="B9" s="142"/>
      <c r="C9" s="142"/>
      <c r="D9" s="142"/>
      <c r="E9" s="142"/>
      <c r="F9" s="142"/>
      <c r="G9" s="143"/>
    </row>
    <row r="10" spans="1:9" ht="38.25">
      <c r="A10" s="89" t="s">
        <v>103</v>
      </c>
      <c r="B10" s="90" t="s">
        <v>104</v>
      </c>
      <c r="C10" s="90" t="s">
        <v>105</v>
      </c>
      <c r="D10" s="90" t="s">
        <v>106</v>
      </c>
      <c r="E10" s="90" t="s">
        <v>160</v>
      </c>
      <c r="F10" s="91" t="s">
        <v>107</v>
      </c>
      <c r="G10" s="92" t="s">
        <v>108</v>
      </c>
      <c r="I10" s="93"/>
    </row>
    <row r="11" spans="1:7" ht="12.75">
      <c r="A11" s="94" t="s">
        <v>109</v>
      </c>
      <c r="B11" s="95">
        <v>1452</v>
      </c>
      <c r="C11" s="96">
        <v>1250</v>
      </c>
      <c r="D11" s="96">
        <v>138</v>
      </c>
      <c r="E11" s="174">
        <f>ROUNDUP(B11/C11,2)</f>
        <v>1.17</v>
      </c>
      <c r="F11" s="175">
        <f>ROUNDUP((B11+D11)/C11,2)</f>
        <v>1.28</v>
      </c>
      <c r="G11" s="97" t="str">
        <f>IF(AND(C11&gt;=1200,F11&lt;=1.1),"áno","nie")</f>
        <v>nie</v>
      </c>
    </row>
    <row r="12" spans="1:7" ht="12.75">
      <c r="A12" s="94" t="s">
        <v>110</v>
      </c>
      <c r="B12" s="95">
        <v>1478</v>
      </c>
      <c r="C12" s="96">
        <v>1260</v>
      </c>
      <c r="D12" s="96">
        <v>15</v>
      </c>
      <c r="E12" s="174">
        <f>ROUNDUP(B12/C12,2)</f>
        <v>1.18</v>
      </c>
      <c r="F12" s="175">
        <f>ROUNDUP((B12+D12)/C12,2)</f>
        <v>1.19</v>
      </c>
      <c r="G12" s="97" t="str">
        <f>IF(AND(C12&gt;=1200,F12&lt;=1.1),"áno","nie")</f>
        <v>nie</v>
      </c>
    </row>
    <row r="13" spans="1:7" ht="12.75">
      <c r="A13" s="94" t="s">
        <v>111</v>
      </c>
      <c r="B13" s="95">
        <v>1339</v>
      </c>
      <c r="C13" s="96">
        <v>1200</v>
      </c>
      <c r="D13" s="96">
        <v>123</v>
      </c>
      <c r="E13" s="174">
        <f>ROUNDUP(B13/C13,2)</f>
        <v>1.12</v>
      </c>
      <c r="F13" s="175">
        <f>ROUNDUP((B13+D13)/C13,2)</f>
        <v>1.22</v>
      </c>
      <c r="G13" s="97" t="str">
        <f>IF(AND(C13&gt;=1200,F13&lt;=1.1),"áno","nie")</f>
        <v>nie</v>
      </c>
    </row>
    <row r="14" spans="1:7" ht="12.75">
      <c r="A14" s="94" t="s">
        <v>112</v>
      </c>
      <c r="B14" s="95">
        <v>1126</v>
      </c>
      <c r="C14" s="96">
        <v>1210</v>
      </c>
      <c r="D14" s="96">
        <v>196</v>
      </c>
      <c r="E14" s="174">
        <f>ROUNDUP(B14/C14,2)</f>
        <v>0.9400000000000001</v>
      </c>
      <c r="F14" s="175">
        <f>ROUNDUP((B14+D14)/C14,2)</f>
        <v>1.1</v>
      </c>
      <c r="G14" s="97" t="str">
        <f>IF(AND(C14&gt;=1200,F14&lt;=1.1),"áno","nie")</f>
        <v>áno</v>
      </c>
    </row>
    <row r="15" spans="1:7" ht="12.75">
      <c r="A15" s="94" t="s">
        <v>113</v>
      </c>
      <c r="B15" s="95">
        <v>1103</v>
      </c>
      <c r="C15" s="96">
        <v>1230</v>
      </c>
      <c r="D15" s="96">
        <v>269</v>
      </c>
      <c r="E15" s="174">
        <f>ROUNDUP(B15/C15,2)</f>
        <v>0.9</v>
      </c>
      <c r="F15" s="175">
        <f>ROUNDUP((B15+D15)/C15,2)</f>
        <v>1.12</v>
      </c>
      <c r="G15" s="97" t="str">
        <f>IF(AND(C15&gt;=1200,F15&lt;=1.1),"áno","nie")</f>
        <v>nie</v>
      </c>
    </row>
    <row r="16" spans="1:7" ht="12.75">
      <c r="A16" s="94" t="s">
        <v>114</v>
      </c>
      <c r="B16" s="95">
        <v>1148</v>
      </c>
      <c r="C16" s="96">
        <v>1120</v>
      </c>
      <c r="D16" s="96">
        <v>211</v>
      </c>
      <c r="E16" s="174">
        <f>ROUNDUP(B16/C16,2)</f>
        <v>1.03</v>
      </c>
      <c r="F16" s="175">
        <f>ROUNDUP((B16+D16)/C16,2)</f>
        <v>1.22</v>
      </c>
      <c r="G16" s="97" t="str">
        <f>IF(AND(C16&gt;=1200,F16&lt;=1.1),"áno","nie")</f>
        <v>nie</v>
      </c>
    </row>
    <row r="22" ht="12.75">
      <c r="E22" s="98"/>
    </row>
  </sheetData>
  <sheetProtection/>
  <mergeCells count="1">
    <mergeCell ref="A9:G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F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8.25390625" style="0" customWidth="1"/>
    <col min="3" max="3" width="12.75390625" style="0" customWidth="1"/>
    <col min="4" max="4" width="11.75390625" style="0" customWidth="1"/>
    <col min="5" max="5" width="11.375" style="0" customWidth="1"/>
    <col min="6" max="6" width="12.875" style="0" customWidth="1"/>
  </cols>
  <sheetData>
    <row r="2" spans="1:3" ht="12.75">
      <c r="A2" s="71" t="s">
        <v>95</v>
      </c>
      <c r="B2" s="71"/>
      <c r="C2" s="71"/>
    </row>
    <row r="3" spans="1:3" ht="12.75">
      <c r="A3" s="71" t="s">
        <v>94</v>
      </c>
      <c r="B3" s="71" t="s">
        <v>74</v>
      </c>
      <c r="C3" s="71"/>
    </row>
    <row r="4" spans="1:3" ht="12.75">
      <c r="A4" s="71"/>
      <c r="B4" s="71" t="s">
        <v>75</v>
      </c>
      <c r="C4" s="71"/>
    </row>
    <row r="5" spans="1:3" ht="12.75">
      <c r="A5" s="71"/>
      <c r="B5" s="71"/>
      <c r="C5" s="71"/>
    </row>
    <row r="6" spans="1:3" ht="12.75">
      <c r="A6" s="71" t="s">
        <v>77</v>
      </c>
      <c r="B6" s="71"/>
      <c r="C6" s="71"/>
    </row>
    <row r="7" spans="1:3" ht="12.75">
      <c r="A7" s="71"/>
      <c r="B7" s="71" t="s">
        <v>91</v>
      </c>
      <c r="C7" s="72">
        <v>500</v>
      </c>
    </row>
    <row r="8" spans="1:3" ht="12.75">
      <c r="A8" s="71"/>
      <c r="B8" s="73" t="s">
        <v>92</v>
      </c>
      <c r="C8" s="72">
        <v>1500</v>
      </c>
    </row>
    <row r="9" spans="1:3" ht="12.75">
      <c r="A9" s="71"/>
      <c r="B9" s="71" t="s">
        <v>93</v>
      </c>
      <c r="C9" s="72">
        <v>5000</v>
      </c>
    </row>
    <row r="11" spans="1:6" s="69" customFormat="1" ht="39.75" customHeight="1" thickBot="1">
      <c r="A11" s="70"/>
      <c r="B11" s="74" t="s">
        <v>70</v>
      </c>
      <c r="C11" s="74" t="s">
        <v>71</v>
      </c>
      <c r="D11" s="75" t="s">
        <v>72</v>
      </c>
      <c r="E11" s="75" t="s">
        <v>73</v>
      </c>
      <c r="F11" s="74" t="s">
        <v>76</v>
      </c>
    </row>
    <row r="12" spans="1:6" ht="15" customHeight="1">
      <c r="A12" s="70"/>
      <c r="B12" s="76" t="s">
        <v>78</v>
      </c>
      <c r="C12" s="77">
        <v>14</v>
      </c>
      <c r="D12" s="77">
        <v>22</v>
      </c>
      <c r="E12" s="78">
        <f>$C12*2+$D12*1</f>
        <v>50</v>
      </c>
      <c r="F12" s="79">
        <f>IF(E12&lt;20,$C$7,IF(E12&lt;40,$C$8,$C$9))</f>
        <v>5000</v>
      </c>
    </row>
    <row r="13" spans="1:6" ht="15" customHeight="1">
      <c r="A13" s="70"/>
      <c r="B13" s="80" t="s">
        <v>79</v>
      </c>
      <c r="C13" s="19">
        <v>15</v>
      </c>
      <c r="D13" s="19">
        <v>6</v>
      </c>
      <c r="E13" s="7">
        <f aca="true" t="shared" si="0" ref="E13:E24">$C13*2+$D13*1</f>
        <v>36</v>
      </c>
      <c r="F13" s="81">
        <f aca="true" t="shared" si="1" ref="F13:F24">IF(E13&lt;20,$C$7,IF(E13&lt;40,$C$8,$C$9))</f>
        <v>1500</v>
      </c>
    </row>
    <row r="14" spans="1:6" ht="15" customHeight="1">
      <c r="A14" s="70"/>
      <c r="B14" s="80" t="s">
        <v>80</v>
      </c>
      <c r="C14" s="19">
        <v>11</v>
      </c>
      <c r="D14" s="19">
        <v>5</v>
      </c>
      <c r="E14" s="7">
        <f t="shared" si="0"/>
        <v>27</v>
      </c>
      <c r="F14" s="81">
        <f t="shared" si="1"/>
        <v>1500</v>
      </c>
    </row>
    <row r="15" spans="1:6" ht="15" customHeight="1">
      <c r="A15" s="70"/>
      <c r="B15" s="80" t="s">
        <v>81</v>
      </c>
      <c r="C15" s="19">
        <v>14</v>
      </c>
      <c r="D15" s="19">
        <v>13</v>
      </c>
      <c r="E15" s="7">
        <f t="shared" si="0"/>
        <v>41</v>
      </c>
      <c r="F15" s="81">
        <f t="shared" si="1"/>
        <v>5000</v>
      </c>
    </row>
    <row r="16" spans="1:6" ht="15" customHeight="1">
      <c r="A16" s="70"/>
      <c r="B16" s="80" t="s">
        <v>82</v>
      </c>
      <c r="C16" s="19">
        <v>4</v>
      </c>
      <c r="D16" s="19">
        <v>9</v>
      </c>
      <c r="E16" s="7">
        <f t="shared" si="0"/>
        <v>17</v>
      </c>
      <c r="F16" s="81">
        <f t="shared" si="1"/>
        <v>500</v>
      </c>
    </row>
    <row r="17" spans="1:6" ht="15" customHeight="1">
      <c r="A17" s="70"/>
      <c r="B17" s="80" t="s">
        <v>83</v>
      </c>
      <c r="C17" s="19">
        <v>9</v>
      </c>
      <c r="D17" s="19">
        <v>8</v>
      </c>
      <c r="E17" s="7">
        <f t="shared" si="0"/>
        <v>26</v>
      </c>
      <c r="F17" s="81">
        <f t="shared" si="1"/>
        <v>1500</v>
      </c>
    </row>
    <row r="18" spans="1:6" ht="15" customHeight="1">
      <c r="A18" s="70"/>
      <c r="B18" s="80" t="s">
        <v>84</v>
      </c>
      <c r="C18" s="19">
        <v>10</v>
      </c>
      <c r="D18" s="19">
        <v>11</v>
      </c>
      <c r="E18" s="7">
        <f t="shared" si="0"/>
        <v>31</v>
      </c>
      <c r="F18" s="81">
        <f t="shared" si="1"/>
        <v>1500</v>
      </c>
    </row>
    <row r="19" spans="1:6" ht="15" customHeight="1">
      <c r="A19" s="70"/>
      <c r="B19" s="80" t="s">
        <v>85</v>
      </c>
      <c r="C19" s="19">
        <v>8</v>
      </c>
      <c r="D19" s="19">
        <v>2</v>
      </c>
      <c r="E19" s="7">
        <f t="shared" si="0"/>
        <v>18</v>
      </c>
      <c r="F19" s="81">
        <f t="shared" si="1"/>
        <v>500</v>
      </c>
    </row>
    <row r="20" spans="1:6" ht="15" customHeight="1">
      <c r="A20" s="70"/>
      <c r="B20" s="80" t="s">
        <v>86</v>
      </c>
      <c r="C20" s="19">
        <v>7</v>
      </c>
      <c r="D20" s="19">
        <v>16</v>
      </c>
      <c r="E20" s="7">
        <f t="shared" si="0"/>
        <v>30</v>
      </c>
      <c r="F20" s="81">
        <f t="shared" si="1"/>
        <v>1500</v>
      </c>
    </row>
    <row r="21" spans="1:6" ht="15" customHeight="1">
      <c r="A21" s="70"/>
      <c r="B21" s="80" t="s">
        <v>87</v>
      </c>
      <c r="C21" s="19">
        <v>10</v>
      </c>
      <c r="D21" s="19">
        <v>5</v>
      </c>
      <c r="E21" s="7">
        <f t="shared" si="0"/>
        <v>25</v>
      </c>
      <c r="F21" s="81">
        <f t="shared" si="1"/>
        <v>1500</v>
      </c>
    </row>
    <row r="22" spans="1:6" ht="15" customHeight="1">
      <c r="A22" s="70"/>
      <c r="B22" s="80" t="s">
        <v>88</v>
      </c>
      <c r="C22" s="19">
        <v>6</v>
      </c>
      <c r="D22" s="19">
        <v>9</v>
      </c>
      <c r="E22" s="7">
        <f t="shared" si="0"/>
        <v>21</v>
      </c>
      <c r="F22" s="81">
        <f t="shared" si="1"/>
        <v>1500</v>
      </c>
    </row>
    <row r="23" spans="1:6" ht="15" customHeight="1">
      <c r="A23" s="70"/>
      <c r="B23" s="80" t="s">
        <v>89</v>
      </c>
      <c r="C23" s="19">
        <v>11</v>
      </c>
      <c r="D23" s="19">
        <v>6</v>
      </c>
      <c r="E23" s="7">
        <f t="shared" si="0"/>
        <v>28</v>
      </c>
      <c r="F23" s="81">
        <f t="shared" si="1"/>
        <v>1500</v>
      </c>
    </row>
    <row r="24" spans="1:6" ht="15" customHeight="1" thickBot="1">
      <c r="A24" s="70"/>
      <c r="B24" s="82" t="s">
        <v>90</v>
      </c>
      <c r="C24" s="83">
        <v>2</v>
      </c>
      <c r="D24" s="83">
        <v>11</v>
      </c>
      <c r="E24" s="84">
        <f t="shared" si="0"/>
        <v>15</v>
      </c>
      <c r="F24" s="85">
        <f t="shared" si="1"/>
        <v>500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4" max="4" width="16.25390625" style="0" customWidth="1"/>
  </cols>
  <sheetData>
    <row r="1" ht="12.75">
      <c r="A1" s="9" t="s">
        <v>39</v>
      </c>
    </row>
    <row r="2" ht="12.75">
      <c r="A2" s="9" t="s">
        <v>40</v>
      </c>
    </row>
    <row r="3" ht="12.75">
      <c r="A3" s="1" t="s">
        <v>68</v>
      </c>
    </row>
    <row r="4" ht="12.75">
      <c r="A4" s="65">
        <v>14580</v>
      </c>
    </row>
    <row r="6" spans="2:4" ht="38.25">
      <c r="B6" s="18" t="s">
        <v>41</v>
      </c>
      <c r="C6" s="19" t="s">
        <v>42</v>
      </c>
      <c r="D6" s="19" t="s">
        <v>43</v>
      </c>
    </row>
    <row r="7" spans="2:5" ht="12.75">
      <c r="B7" s="7" t="s">
        <v>44</v>
      </c>
      <c r="C7" s="20">
        <v>0.205</v>
      </c>
      <c r="D7" s="176">
        <f>ROUNDDOWN($A$4+$A$4*C7,1)</f>
        <v>17568.9</v>
      </c>
      <c r="E7" s="21"/>
    </row>
    <row r="8" spans="2:5" ht="12.75">
      <c r="B8" s="7" t="s">
        <v>45</v>
      </c>
      <c r="C8" s="20">
        <v>0.192</v>
      </c>
      <c r="D8" s="176">
        <f>ROUNDDOWN($A$4+$A$4*C8,1)</f>
        <v>17379.3</v>
      </c>
      <c r="E8" s="21"/>
    </row>
    <row r="9" spans="2:5" ht="12.75">
      <c r="B9" s="7" t="s">
        <v>46</v>
      </c>
      <c r="C9" s="20">
        <v>0.22</v>
      </c>
      <c r="D9" s="176">
        <f>ROUNDDOWN($A$4+$A$4*C9,1)</f>
        <v>17787.6</v>
      </c>
      <c r="E9" s="21"/>
    </row>
    <row r="10" spans="2:5" ht="12.75">
      <c r="B10" s="7" t="s">
        <v>47</v>
      </c>
      <c r="C10" s="20">
        <v>0.174</v>
      </c>
      <c r="D10" s="176">
        <f>ROUNDDOWN($A$4+$A$4*C10,1)</f>
        <v>17116.9</v>
      </c>
      <c r="E10" s="21"/>
    </row>
    <row r="11" spans="2:5" ht="12.75">
      <c r="B11" s="7" t="s">
        <v>48</v>
      </c>
      <c r="C11" s="20">
        <v>0.189</v>
      </c>
      <c r="D11" s="176">
        <f>ROUNDDOWN($A$4+$A$4*C11,1)</f>
        <v>17335.6</v>
      </c>
      <c r="E11" s="2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>IF, AND, OR, vnorená, mincovka</cp:keywords>
  <dc:description/>
  <cp:lastModifiedBy>bobocekova</cp:lastModifiedBy>
  <dcterms:created xsi:type="dcterms:W3CDTF">2011-02-14T19:40:11Z</dcterms:created>
  <dcterms:modified xsi:type="dcterms:W3CDTF">2018-02-19T11:59:05Z</dcterms:modified>
  <cp:category/>
  <cp:version/>
  <cp:contentType/>
  <cp:contentStatus/>
</cp:coreProperties>
</file>